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519"/>
  <workbookPr autoCompressPictures="0"/>
  <bookViews>
    <workbookView showHorizontalScroll="0" xWindow="340" yWindow="300" windowWidth="25600" windowHeight="16060"/>
  </bookViews>
  <sheets>
    <sheet name="Data Input" sheetId="1" r:id="rId1"/>
    <sheet name="Summary" sheetId="4" r:id="rId2"/>
    <sheet name="Final result" sheetId="3" r:id="rId3"/>
    <sheet name="Calculations" sheetId="2" r:id="rId4"/>
  </sheets>
  <definedNames>
    <definedName name="_xlnm.Print_Area" localSheetId="3">Calculations!$A$1:$M$75</definedName>
    <definedName name="_xlnm.Print_Area" localSheetId="0">'Data Input'!$A$1:$M$44</definedName>
    <definedName name="_xlnm.Print_Area" localSheetId="2">'Final result'!$A$1:$H$42</definedName>
    <definedName name="_xlnm.Print_Area" localSheetId="1">Summary!$A$1:$T$38</definedName>
    <definedName name="_xlnm.Print_Titles" localSheetId="3">Calculations!$1:$5</definedName>
    <definedName name="Z_CBEADD10_3E91_40AA_862C_C6F6E1838453_.wvu.Cols" localSheetId="3" hidden="1">Calculations!$C:$C,Calculations!$E:$E,Calculations!$G:$G,Calculations!$I:$I</definedName>
    <definedName name="Z_CBEADD10_3E91_40AA_862C_C6F6E1838453_.wvu.Rows" localSheetId="2" hidden="1">'Final result'!$12:$15</definedName>
  </definedNames>
  <calcPr calcId="140001" concurrentCalc="0"/>
  <customWorkbookViews>
    <customWorkbookView name="New" guid="{CBEADD10-3E91-40AA-862C-C6F6E1838453}" includePrintSettings="0" maximized="1" windowWidth="1072" windowHeight="862"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J68" i="2" l="1"/>
  <c r="H68" i="2"/>
  <c r="F68" i="2"/>
  <c r="D68" i="2"/>
  <c r="B68" i="2"/>
  <c r="D65" i="2"/>
  <c r="D64" i="2"/>
  <c r="D66" i="2"/>
  <c r="B65" i="2"/>
  <c r="B64" i="2"/>
  <c r="B66" i="2"/>
  <c r="H52" i="2"/>
  <c r="F52" i="2"/>
  <c r="D52" i="2"/>
  <c r="B52" i="2"/>
  <c r="B48" i="2"/>
  <c r="B50" i="2"/>
  <c r="H48" i="2"/>
  <c r="H50" i="2"/>
  <c r="F48" i="2"/>
  <c r="F50" i="2"/>
  <c r="D48" i="2"/>
  <c r="D50" i="2"/>
  <c r="B30" i="2"/>
  <c r="H26" i="2"/>
  <c r="F26" i="2"/>
  <c r="D26" i="2"/>
  <c r="B26" i="2"/>
  <c r="H24" i="2"/>
  <c r="F24" i="2"/>
  <c r="D24" i="2"/>
  <c r="B24" i="2"/>
  <c r="H22" i="2"/>
  <c r="F22" i="2"/>
  <c r="D22" i="2"/>
  <c r="B22" i="2"/>
  <c r="H21" i="2"/>
  <c r="H23" i="2"/>
  <c r="F21" i="2"/>
  <c r="F23" i="2"/>
  <c r="D21" i="2"/>
  <c r="D23" i="2"/>
  <c r="B21" i="2"/>
  <c r="B23" i="2"/>
  <c r="B14" i="2"/>
  <c r="H11" i="2"/>
  <c r="F11" i="2"/>
  <c r="D11" i="2"/>
  <c r="B11" i="2"/>
  <c r="H10" i="2"/>
  <c r="F10" i="2"/>
  <c r="D10" i="2"/>
  <c r="B10" i="2"/>
  <c r="H9" i="2"/>
  <c r="H12" i="2"/>
  <c r="F9" i="2"/>
  <c r="F12" i="2"/>
  <c r="D9" i="2"/>
  <c r="D12" i="2"/>
  <c r="B9" i="2"/>
  <c r="B12" i="2"/>
  <c r="B15" i="2"/>
  <c r="B61" i="2"/>
  <c r="B69" i="2"/>
  <c r="D10" i="4"/>
  <c r="D9" i="4"/>
  <c r="D8" i="4"/>
  <c r="P36" i="1"/>
  <c r="B44" i="2"/>
  <c r="H49" i="2"/>
  <c r="H51" i="2"/>
  <c r="H53" i="2"/>
  <c r="H69" i="2"/>
  <c r="F69" i="2"/>
  <c r="B25" i="2"/>
  <c r="F25" i="2"/>
  <c r="B27" i="2"/>
  <c r="F27" i="2"/>
  <c r="D25" i="2"/>
  <c r="H25" i="2"/>
  <c r="D27" i="2"/>
  <c r="H27" i="2"/>
  <c r="D69" i="2"/>
  <c r="B49" i="2"/>
  <c r="B51" i="2"/>
  <c r="B53" i="2"/>
  <c r="F49" i="2"/>
  <c r="F51" i="2"/>
  <c r="F53" i="2"/>
  <c r="D49" i="2"/>
  <c r="D51" i="2"/>
  <c r="D53" i="2"/>
  <c r="J69" i="2"/>
  <c r="B60" i="2"/>
  <c r="B70" i="2"/>
  <c r="C9" i="3"/>
  <c r="B7" i="3"/>
  <c r="B19" i="3"/>
  <c r="D70" i="2"/>
  <c r="D9" i="3"/>
  <c r="J70" i="2"/>
  <c r="B55" i="2"/>
  <c r="D10" i="3"/>
  <c r="B29" i="2"/>
  <c r="B31" i="2"/>
  <c r="B32" i="2"/>
  <c r="G9" i="3"/>
  <c r="H70" i="2"/>
  <c r="F9" i="3"/>
  <c r="F70" i="2"/>
  <c r="E9" i="3"/>
  <c r="F10" i="3"/>
  <c r="G10" i="3"/>
  <c r="H7" i="3"/>
  <c r="B11" i="3"/>
  <c r="H13" i="4"/>
  <c r="C8" i="3"/>
  <c r="D8" i="3"/>
  <c r="E8" i="3"/>
  <c r="F8" i="3"/>
  <c r="G8" i="3"/>
  <c r="C10" i="3"/>
  <c r="B56" i="2"/>
  <c r="E10" i="3"/>
  <c r="H9" i="3"/>
  <c r="G11" i="3"/>
  <c r="E11" i="3"/>
  <c r="F11" i="3"/>
  <c r="H10" i="3"/>
  <c r="D11" i="3"/>
  <c r="B20" i="3"/>
  <c r="B22" i="3"/>
  <c r="H8" i="3"/>
  <c r="C11" i="3"/>
  <c r="H11" i="3"/>
  <c r="C12" i="3"/>
  <c r="C14" i="3"/>
  <c r="B21" i="3"/>
  <c r="H15" i="4"/>
  <c r="H14" i="4"/>
  <c r="H16" i="4"/>
  <c r="C13" i="3"/>
  <c r="C15" i="3"/>
  <c r="D12" i="3"/>
  <c r="D13" i="3"/>
  <c r="E12" i="3"/>
  <c r="D14" i="3"/>
  <c r="D15" i="3"/>
  <c r="E13" i="3"/>
  <c r="F12" i="3"/>
  <c r="E14" i="3"/>
  <c r="E15" i="3"/>
  <c r="F13" i="3"/>
  <c r="F14" i="3"/>
  <c r="G12" i="3"/>
  <c r="F15" i="3"/>
  <c r="G13" i="3"/>
  <c r="G14" i="3"/>
  <c r="G15" i="3"/>
</calcChain>
</file>

<file path=xl/sharedStrings.xml><?xml version="1.0" encoding="utf-8"?>
<sst xmlns="http://schemas.openxmlformats.org/spreadsheetml/2006/main" count="122" uniqueCount="96">
  <si>
    <t>Fully loaded labor rate</t>
  </si>
  <si>
    <t>12 cell</t>
  </si>
  <si>
    <t>18 cell</t>
  </si>
  <si>
    <t>Number of batteries in facility</t>
  </si>
  <si>
    <t>Cost of battery</t>
  </si>
  <si>
    <t>Cost of water supply</t>
  </si>
  <si>
    <t>Time to manually water</t>
  </si>
  <si>
    <t>Number of batteries</t>
  </si>
  <si>
    <t xml:space="preserve">Year </t>
  </si>
  <si>
    <t>Cost of system</t>
  </si>
  <si>
    <t>Labor savings</t>
  </si>
  <si>
    <t>Total cost</t>
  </si>
  <si>
    <t>Total savings</t>
  </si>
  <si>
    <t>Balance forward</t>
  </si>
  <si>
    <t>Net annual labor savings</t>
  </si>
  <si>
    <t>Labor Savings</t>
  </si>
  <si>
    <t>Battery Life Savings</t>
  </si>
  <si>
    <t>System Cost</t>
  </si>
  <si>
    <t>12 Cell</t>
  </si>
  <si>
    <t>18 Cell</t>
  </si>
  <si>
    <t>Number of strings</t>
  </si>
  <si>
    <t>Cost per string</t>
  </si>
  <si>
    <t>Total savings over 5 years</t>
  </si>
  <si>
    <t>Total system cost</t>
  </si>
  <si>
    <t>24 Cell</t>
  </si>
  <si>
    <t>Time to water with Injectors</t>
  </si>
  <si>
    <t>Number of waterings per year</t>
  </si>
  <si>
    <t>Time saved per watering (min)</t>
  </si>
  <si>
    <t>Time saved per year (hours)</t>
  </si>
  <si>
    <t>Labor cost per hour</t>
  </si>
  <si>
    <t>Battery operator</t>
  </si>
  <si>
    <t>Driver</t>
  </si>
  <si>
    <t>Time spent on battery change (minutes)</t>
  </si>
  <si>
    <t>Number of battery changes per day (avg)</t>
  </si>
  <si>
    <t>Year 1</t>
  </si>
  <si>
    <t>Year 2</t>
  </si>
  <si>
    <t>Year 3</t>
  </si>
  <si>
    <t>Year 4</t>
  </si>
  <si>
    <t>Year 5</t>
  </si>
  <si>
    <t>Reduction in battery changes (%)</t>
  </si>
  <si>
    <t>Reduction in Battery Changes Savings</t>
  </si>
  <si>
    <t>Time spent to change battery</t>
  </si>
  <si>
    <t>Labor rate</t>
  </si>
  <si>
    <t>Cost per change</t>
  </si>
  <si>
    <t>Total cost per change</t>
  </si>
  <si>
    <t>Number of changes per day</t>
  </si>
  <si>
    <t xml:space="preserve">Reduction in daily changes </t>
  </si>
  <si>
    <t>Number of changes eliminated/yr</t>
  </si>
  <si>
    <t>Cost savings per year</t>
  </si>
  <si>
    <t>Breakeven year</t>
  </si>
  <si>
    <t>months to get to breakeven</t>
  </si>
  <si>
    <t>Months from begin of year</t>
  </si>
  <si>
    <t>TOTAL</t>
  </si>
  <si>
    <t>Return on Investment (IRR)</t>
  </si>
  <si>
    <t>Cost per month - manual watering</t>
  </si>
  <si>
    <t>Cost per month - watering with Injectors</t>
  </si>
  <si>
    <t>Monthly savings per battery</t>
  </si>
  <si>
    <t>Total savings per year</t>
  </si>
  <si>
    <t>Total for all batteries per year</t>
  </si>
  <si>
    <t>Total over 5 years</t>
  </si>
  <si>
    <t>Results</t>
  </si>
  <si>
    <t>Total</t>
  </si>
  <si>
    <t>Increased battery life savings</t>
  </si>
  <si>
    <t>Reduced battery changes savings</t>
  </si>
  <si>
    <t>Return on Investment Worksheet</t>
  </si>
  <si>
    <t>Cost of Injector String (include installation)</t>
  </si>
  <si>
    <t>Extra Battery Life (months)</t>
  </si>
  <si>
    <t>Installed Cost of Battery Monitor (Blinky)</t>
  </si>
  <si>
    <t>Time to water with Injectors (minutes)</t>
  </si>
  <si>
    <t>Time to manually water (minutes)</t>
  </si>
  <si>
    <t>Prepared for</t>
  </si>
  <si>
    <t>Prepared by</t>
  </si>
  <si>
    <t>Date</t>
  </si>
  <si>
    <t>Payback period (months)</t>
  </si>
  <si>
    <t>Appendix: Calculations</t>
  </si>
  <si>
    <t>Date prepared</t>
  </si>
  <si>
    <t>Summary of Analysis Results</t>
  </si>
  <si>
    <t>Total System Cost</t>
  </si>
  <si>
    <t>Total Savings over 5 years</t>
  </si>
  <si>
    <t>Payback Period (months)</t>
  </si>
  <si>
    <t>Battery Life (months)</t>
  </si>
  <si>
    <t xml:space="preserve">    With Injectors</t>
  </si>
  <si>
    <t xml:space="preserve">    Manual watering</t>
  </si>
  <si>
    <t>Total time saved (hours)</t>
  </si>
  <si>
    <t>Total time saved for all batteries</t>
  </si>
  <si>
    <t>Forklift Driver</t>
  </si>
  <si>
    <r>
      <t xml:space="preserve">Assumptions </t>
    </r>
    <r>
      <rPr>
        <sz val="12"/>
        <rFont val="Arial"/>
        <family val="2"/>
      </rPr>
      <t>(data input)</t>
    </r>
  </si>
  <si>
    <t>Executive Summary</t>
  </si>
  <si>
    <t>Detailed Results</t>
  </si>
  <si>
    <r>
      <t>Water Injector System</t>
    </r>
    <r>
      <rPr>
        <b/>
        <sz val="16"/>
        <rFont val="Arial"/>
        <family val="2"/>
      </rPr>
      <t>™</t>
    </r>
  </si>
  <si>
    <t>Water Injector System™</t>
  </si>
  <si>
    <t>Cost per Blinky</t>
  </si>
  <si>
    <t>20 Cell</t>
  </si>
  <si>
    <t>© 2013 Philadelphia Scientific LLC.  All Rights Reserved. Philadelphia Scientific and the PS logo are registered trademarks of Philadelphia Scientific LLC.  Water Injector System and Blinky are trademarks of Philadelphia Scientific LLC. E&amp;O.E.                                                                                                                                                                                                                                                   PAKA657</t>
  </si>
  <si>
    <t>© 2013 Philadelphia Scientific LLC.  All Rights Reserved. Philadelphia Scientific and the PS logo are registered trademarks of Philadelphia Scientific LLC.  Water Injector System and Blinky are trademarks of Philadelphia Scientific LLC. E&amp;O.E.                                                                                                                                                                                                                                                            PAKA657</t>
  </si>
  <si>
    <t>© 2013 Philadelphia Scientific LLC.  All Rights Reserved. Philadelphia Scientific and the PS logo are registered trademarks of Philadelphia Scientific LLC.  Water Injector System and Blinky are trademarks of Philadelphia Scientific LLC. E&amp;O.E.                                                                                                                                                                                                                                                                                                     PAKA657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</si>
</sst>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_(* #,##0_);_(* \(#,##0\);_(* &quot;-&quot;??_);_(@_)"/>
    <numFmt numFmtId="168" formatCode="_(&quot;$&quot;* #,##0_);_(&quot;$&quot;* \(#,##0\);_(&quot;$&quot;* &quot;-&quot;??_);_(@_)"/>
  </numFmts>
  <fonts count="20" x14ac:knownFonts="1">
    <font>
      <sz val="10"/>
      <name val="Arial"/>
    </font>
    <font>
      <sz val="10"/>
      <name val="Arial"/>
      <family val="2"/>
    </font>
    <font>
      <b/>
      <sz val="14"/>
      <name val="Arial"/>
      <family val="2"/>
    </font>
    <font>
      <b/>
      <sz val="10"/>
      <name val="Arial"/>
      <family val="2"/>
    </font>
    <font>
      <i/>
      <sz val="9"/>
      <name val="Arial"/>
      <family val="2"/>
    </font>
    <font>
      <b/>
      <sz val="11"/>
      <name val="Arial"/>
      <family val="2"/>
    </font>
    <font>
      <sz val="11"/>
      <name val="Arial"/>
      <family val="2"/>
    </font>
    <font>
      <b/>
      <sz val="12"/>
      <name val="Arial"/>
      <family val="2"/>
    </font>
    <font>
      <b/>
      <sz val="12"/>
      <color indexed="9"/>
      <name val="Arial"/>
      <family val="2"/>
    </font>
    <font>
      <sz val="10"/>
      <color indexed="9"/>
      <name val="Arial"/>
      <family val="2"/>
    </font>
    <font>
      <sz val="10"/>
      <name val="Arial"/>
      <family val="2"/>
    </font>
    <font>
      <sz val="8"/>
      <name val="Arial"/>
      <family val="2"/>
    </font>
    <font>
      <b/>
      <sz val="8"/>
      <name val="Arial"/>
      <family val="2"/>
    </font>
    <font>
      <i/>
      <sz val="8"/>
      <name val="Arial"/>
      <family val="2"/>
    </font>
    <font>
      <b/>
      <sz val="11"/>
      <color indexed="9"/>
      <name val="Arial"/>
      <family val="2"/>
    </font>
    <font>
      <sz val="11"/>
      <color indexed="9"/>
      <name val="Arial"/>
      <family val="2"/>
    </font>
    <font>
      <b/>
      <sz val="16"/>
      <name val="Arial"/>
      <family val="2"/>
    </font>
    <font>
      <sz val="12"/>
      <name val="Arial"/>
      <family val="2"/>
    </font>
    <font>
      <sz val="9"/>
      <name val="Arial Narrow"/>
      <family val="2"/>
    </font>
    <font>
      <sz val="14"/>
      <name val="Arial"/>
      <family val="2"/>
    </font>
  </fonts>
  <fills count="5">
    <fill>
      <patternFill patternType="none"/>
    </fill>
    <fill>
      <patternFill patternType="gray125"/>
    </fill>
    <fill>
      <patternFill patternType="solid">
        <fgColor indexed="48"/>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style="thin">
        <color indexed="55"/>
      </left>
      <right style="thin">
        <color auto="1"/>
      </right>
      <top style="thin">
        <color indexed="55"/>
      </top>
      <bottom style="thin">
        <color indexed="55"/>
      </bottom>
      <diagonal/>
    </border>
    <border>
      <left/>
      <right style="thin">
        <color indexed="22"/>
      </right>
      <top style="thin">
        <color indexed="22"/>
      </top>
      <bottom style="thin">
        <color indexed="22"/>
      </bottom>
      <diagonal/>
    </border>
    <border>
      <left/>
      <right/>
      <top style="medium">
        <color indexed="48"/>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2" fillId="0" borderId="0" xfId="0" applyFont="1"/>
    <xf numFmtId="164" fontId="0" fillId="0" borderId="0" xfId="0" applyNumberFormat="1"/>
    <xf numFmtId="0" fontId="7" fillId="0" borderId="0" xfId="0" applyFont="1"/>
    <xf numFmtId="8" fontId="0" fillId="0" borderId="0" xfId="0" applyNumberFormat="1"/>
    <xf numFmtId="0" fontId="3" fillId="0" borderId="0" xfId="0" applyFont="1"/>
    <xf numFmtId="0" fontId="0" fillId="0" borderId="0" xfId="0" applyNumberFormat="1"/>
    <xf numFmtId="166" fontId="0" fillId="0" borderId="0" xfId="0" applyNumberFormat="1"/>
    <xf numFmtId="167" fontId="0" fillId="0" borderId="0" xfId="1" applyNumberFormat="1" applyFont="1"/>
    <xf numFmtId="168" fontId="0" fillId="0" borderId="0" xfId="2" applyNumberFormat="1" applyFont="1"/>
    <xf numFmtId="0" fontId="0" fillId="0" borderId="0" xfId="0" applyFill="1"/>
    <xf numFmtId="164" fontId="6" fillId="0" borderId="1" xfId="0" applyNumberFormat="1" applyFont="1" applyBorder="1"/>
    <xf numFmtId="9" fontId="6" fillId="0" borderId="1" xfId="0" applyNumberFormat="1" applyFont="1" applyBorder="1"/>
    <xf numFmtId="0" fontId="6" fillId="0" borderId="1" xfId="0" applyFont="1" applyBorder="1"/>
    <xf numFmtId="164" fontId="6" fillId="0" borderId="2" xfId="0" applyNumberFormat="1" applyFont="1" applyBorder="1"/>
    <xf numFmtId="0" fontId="6" fillId="0" borderId="1" xfId="0" applyFont="1" applyFill="1" applyBorder="1"/>
    <xf numFmtId="0" fontId="16" fillId="0" borderId="0" xfId="0" applyFont="1"/>
    <xf numFmtId="164" fontId="6" fillId="0" borderId="1" xfId="0" applyNumberFormat="1" applyFont="1" applyFill="1" applyBorder="1"/>
    <xf numFmtId="0" fontId="14" fillId="2" borderId="1" xfId="0" applyFont="1" applyFill="1" applyBorder="1"/>
    <xf numFmtId="0" fontId="14" fillId="2" borderId="2" xfId="0" applyFont="1" applyFill="1" applyBorder="1"/>
    <xf numFmtId="0" fontId="15" fillId="2" borderId="1" xfId="0" applyFont="1" applyFill="1" applyBorder="1"/>
    <xf numFmtId="0" fontId="0" fillId="0" borderId="3" xfId="0" applyBorder="1"/>
    <xf numFmtId="0" fontId="16" fillId="0" borderId="0" xfId="0" applyFont="1" applyProtection="1"/>
    <xf numFmtId="0" fontId="0" fillId="0" borderId="0" xfId="0" applyProtection="1"/>
    <xf numFmtId="0" fontId="7" fillId="0" borderId="0" xfId="0" applyFont="1" applyProtection="1"/>
    <xf numFmtId="0" fontId="6" fillId="0" borderId="0" xfId="0" applyFont="1" applyProtection="1"/>
    <xf numFmtId="0" fontId="0" fillId="0" borderId="0" xfId="0" applyFill="1" applyBorder="1" applyAlignment="1" applyProtection="1"/>
    <xf numFmtId="0" fontId="5" fillId="0" borderId="0" xfId="0" applyFont="1" applyProtection="1"/>
    <xf numFmtId="0" fontId="11" fillId="0" borderId="0" xfId="0" applyFont="1" applyProtection="1"/>
    <xf numFmtId="0" fontId="12" fillId="0" borderId="0" xfId="0" applyFont="1" applyProtection="1"/>
    <xf numFmtId="0" fontId="6" fillId="0" borderId="0" xfId="0" applyFont="1" applyAlignment="1" applyProtection="1">
      <alignment wrapText="1"/>
    </xf>
    <xf numFmtId="0" fontId="11" fillId="0" borderId="0" xfId="0" applyFont="1" applyAlignment="1" applyProtection="1">
      <alignment wrapText="1"/>
    </xf>
    <xf numFmtId="164" fontId="6" fillId="0" borderId="0" xfId="0" applyNumberFormat="1" applyFont="1" applyProtection="1"/>
    <xf numFmtId="165" fontId="11" fillId="0" borderId="0" xfId="0" applyNumberFormat="1" applyFont="1" applyProtection="1"/>
    <xf numFmtId="0" fontId="13" fillId="0" borderId="0" xfId="0" applyFont="1" applyAlignment="1" applyProtection="1">
      <alignment horizontal="left" wrapText="1" indent="1"/>
    </xf>
    <xf numFmtId="0" fontId="11" fillId="0" borderId="0" xfId="0" applyFont="1" applyFill="1" applyProtection="1"/>
    <xf numFmtId="165" fontId="6" fillId="0" borderId="0" xfId="0" applyNumberFormat="1" applyFont="1" applyProtection="1"/>
    <xf numFmtId="0" fontId="4" fillId="0" borderId="0" xfId="0" applyFont="1" applyAlignment="1" applyProtection="1">
      <alignment horizontal="left" wrapText="1" indent="1"/>
    </xf>
    <xf numFmtId="165" fontId="6" fillId="0" borderId="0" xfId="0" applyNumberFormat="1" applyFont="1" applyFill="1" applyProtection="1"/>
    <xf numFmtId="0" fontId="6" fillId="0" borderId="0" xfId="0" applyFont="1" applyFill="1" applyProtection="1"/>
    <xf numFmtId="0" fontId="11" fillId="0" borderId="0" xfId="0" applyFont="1" applyAlignment="1" applyProtection="1">
      <alignment horizontal="left" vertical="top" indent="1"/>
    </xf>
    <xf numFmtId="0" fontId="13" fillId="0" borderId="0" xfId="0" applyFont="1" applyAlignment="1" applyProtection="1">
      <alignment horizontal="left" vertical="top" wrapText="1" indent="1"/>
    </xf>
    <xf numFmtId="164" fontId="6" fillId="0" borderId="0" xfId="0" applyNumberFormat="1" applyFont="1" applyFill="1" applyProtection="1"/>
    <xf numFmtId="1" fontId="6" fillId="0" borderId="0" xfId="0" applyNumberFormat="1" applyFont="1" applyProtection="1"/>
    <xf numFmtId="1" fontId="6" fillId="0" borderId="0" xfId="0" applyNumberFormat="1" applyFont="1" applyFill="1" applyProtection="1"/>
    <xf numFmtId="10" fontId="6" fillId="3" borderId="4" xfId="0" applyNumberFormat="1" applyFont="1" applyFill="1" applyBorder="1" applyProtection="1"/>
    <xf numFmtId="10" fontId="6" fillId="0" borderId="0" xfId="0" applyNumberFormat="1" applyFont="1" applyFill="1" applyProtection="1"/>
    <xf numFmtId="10" fontId="6" fillId="0" borderId="0" xfId="0" applyNumberFormat="1" applyFont="1" applyProtection="1"/>
    <xf numFmtId="10" fontId="6" fillId="0" borderId="0" xfId="0" applyNumberFormat="1" applyFont="1" applyFill="1" applyBorder="1" applyProtection="1"/>
    <xf numFmtId="0" fontId="6" fillId="0" borderId="3" xfId="0" applyFont="1" applyBorder="1" applyProtection="1"/>
    <xf numFmtId="14" fontId="0" fillId="3" borderId="4" xfId="0" applyNumberFormat="1" applyFill="1" applyBorder="1" applyAlignment="1" applyProtection="1">
      <protection locked="0"/>
    </xf>
    <xf numFmtId="0" fontId="6" fillId="3" borderId="4" xfId="0" applyFont="1" applyFill="1" applyBorder="1" applyProtection="1">
      <protection locked="0"/>
    </xf>
    <xf numFmtId="164" fontId="6" fillId="3" borderId="4" xfId="0" applyNumberFormat="1" applyFont="1" applyFill="1" applyBorder="1" applyProtection="1">
      <protection locked="0"/>
    </xf>
    <xf numFmtId="1" fontId="6" fillId="3" borderId="4" xfId="0" applyNumberFormat="1" applyFont="1" applyFill="1" applyBorder="1" applyProtection="1">
      <protection locked="0"/>
    </xf>
    <xf numFmtId="0" fontId="3" fillId="4" borderId="0" xfId="0" applyFont="1" applyFill="1" applyBorder="1" applyProtection="1"/>
    <xf numFmtId="0" fontId="17" fillId="4" borderId="0" xfId="0" applyFont="1" applyFill="1" applyBorder="1" applyProtection="1"/>
    <xf numFmtId="0" fontId="19" fillId="4" borderId="0" xfId="0" applyFont="1" applyFill="1" applyBorder="1" applyProtection="1"/>
    <xf numFmtId="0" fontId="17" fillId="0" borderId="5" xfId="0" applyFont="1" applyBorder="1" applyAlignment="1" applyProtection="1"/>
    <xf numFmtId="0" fontId="17" fillId="0" borderId="6" xfId="0" applyFont="1" applyBorder="1" applyProtection="1"/>
    <xf numFmtId="0" fontId="17" fillId="0" borderId="5" xfId="0" applyFont="1" applyBorder="1" applyProtection="1"/>
    <xf numFmtId="166" fontId="0" fillId="0" borderId="0" xfId="0" applyNumberFormat="1" applyProtection="1"/>
    <xf numFmtId="0" fontId="0" fillId="0" borderId="3" xfId="0" applyBorder="1" applyProtection="1"/>
    <xf numFmtId="0" fontId="0" fillId="0" borderId="0" xfId="0" applyAlignment="1" applyProtection="1"/>
    <xf numFmtId="0" fontId="0" fillId="0" borderId="0" xfId="0" applyProtection="1">
      <protection hidden="1"/>
    </xf>
    <xf numFmtId="0" fontId="6" fillId="0" borderId="0" xfId="0" applyFont="1" applyProtection="1">
      <protection hidden="1"/>
    </xf>
    <xf numFmtId="0" fontId="11" fillId="0" borderId="0" xfId="0" applyFont="1" applyProtection="1">
      <protection hidden="1"/>
    </xf>
    <xf numFmtId="0" fontId="11" fillId="0" borderId="0" xfId="0" applyFont="1" applyFill="1" applyAlignment="1" applyProtection="1">
      <alignment horizontal="left" indent="1"/>
      <protection hidden="1"/>
    </xf>
    <xf numFmtId="0" fontId="6" fillId="0" borderId="3" xfId="0" applyFont="1" applyBorder="1" applyProtection="1">
      <protection hidden="1"/>
    </xf>
    <xf numFmtId="0" fontId="6" fillId="0" borderId="0" xfId="0" applyFont="1" applyBorder="1" applyProtection="1">
      <protection hidden="1"/>
    </xf>
    <xf numFmtId="0" fontId="8" fillId="2" borderId="0" xfId="0" applyFont="1" applyFill="1" applyProtection="1"/>
    <xf numFmtId="0" fontId="9" fillId="2" borderId="0" xfId="0" applyFont="1" applyFill="1" applyProtection="1"/>
    <xf numFmtId="0" fontId="0" fillId="2" borderId="0" xfId="0" applyFill="1" applyProtection="1"/>
    <xf numFmtId="0" fontId="0" fillId="0" borderId="0" xfId="0" applyFill="1" applyProtection="1"/>
    <xf numFmtId="0" fontId="3" fillId="0" borderId="0" xfId="0" applyFont="1" applyProtection="1"/>
    <xf numFmtId="0" fontId="3" fillId="0" borderId="0" xfId="0" applyFont="1" applyAlignment="1" applyProtection="1">
      <alignment horizontal="right"/>
    </xf>
    <xf numFmtId="0" fontId="10" fillId="0" borderId="0" xfId="0" applyFont="1" applyProtection="1"/>
    <xf numFmtId="0" fontId="10" fillId="0" borderId="7" xfId="0" applyFont="1" applyBorder="1" applyProtection="1"/>
    <xf numFmtId="0" fontId="10" fillId="0" borderId="8" xfId="0" applyFont="1" applyBorder="1" applyProtection="1"/>
    <xf numFmtId="0" fontId="10" fillId="0" borderId="9" xfId="0" applyFont="1" applyBorder="1" applyProtection="1"/>
    <xf numFmtId="164" fontId="10" fillId="0" borderId="8" xfId="0" applyNumberFormat="1" applyFont="1" applyBorder="1" applyProtection="1"/>
    <xf numFmtId="164" fontId="10" fillId="0" borderId="7" xfId="0" applyNumberFormat="1" applyFont="1" applyBorder="1" applyProtection="1"/>
    <xf numFmtId="164" fontId="10" fillId="0" borderId="0" xfId="0" applyNumberFormat="1" applyFont="1" applyProtection="1"/>
    <xf numFmtId="0" fontId="0" fillId="0" borderId="7" xfId="0" applyBorder="1" applyProtection="1"/>
    <xf numFmtId="0" fontId="0" fillId="0" borderId="8" xfId="0" applyBorder="1" applyProtection="1"/>
    <xf numFmtId="0" fontId="0" fillId="0" borderId="9" xfId="0" applyBorder="1" applyProtection="1"/>
    <xf numFmtId="166" fontId="0" fillId="0" borderId="8" xfId="0" applyNumberFormat="1" applyBorder="1" applyProtection="1"/>
    <xf numFmtId="166" fontId="0" fillId="0" borderId="9" xfId="0" applyNumberFormat="1" applyBorder="1" applyProtection="1"/>
    <xf numFmtId="166" fontId="0" fillId="0" borderId="7" xfId="0" applyNumberFormat="1" applyBorder="1" applyProtection="1"/>
    <xf numFmtId="3" fontId="0" fillId="0" borderId="8" xfId="0" applyNumberFormat="1" applyBorder="1" applyProtection="1"/>
    <xf numFmtId="3" fontId="0" fillId="0" borderId="7" xfId="0" applyNumberFormat="1" applyBorder="1" applyProtection="1"/>
    <xf numFmtId="164" fontId="0" fillId="0" borderId="0" xfId="0" applyNumberFormat="1" applyProtection="1"/>
    <xf numFmtId="0" fontId="0" fillId="0" borderId="10" xfId="0" applyBorder="1" applyProtection="1"/>
    <xf numFmtId="0" fontId="3" fillId="0" borderId="10" xfId="0" applyFont="1" applyBorder="1" applyAlignment="1" applyProtection="1">
      <alignment horizontal="right"/>
    </xf>
    <xf numFmtId="164" fontId="0" fillId="0" borderId="8" xfId="0" applyNumberFormat="1" applyBorder="1" applyProtection="1"/>
    <xf numFmtId="164" fontId="0" fillId="0" borderId="9" xfId="0" applyNumberFormat="1" applyBorder="1" applyProtection="1"/>
    <xf numFmtId="0" fontId="0" fillId="0" borderId="8" xfId="0" applyNumberFormat="1" applyBorder="1" applyProtection="1"/>
    <xf numFmtId="0" fontId="0" fillId="0" borderId="9" xfId="0" applyNumberFormat="1" applyBorder="1" applyProtection="1"/>
    <xf numFmtId="8" fontId="0" fillId="0" borderId="0" xfId="0" applyNumberFormat="1" applyProtection="1"/>
    <xf numFmtId="8" fontId="0" fillId="0" borderId="0" xfId="0" applyNumberFormat="1" applyFill="1" applyProtection="1"/>
    <xf numFmtId="1" fontId="0" fillId="0" borderId="0" xfId="0" applyNumberFormat="1" applyProtection="1"/>
    <xf numFmtId="0" fontId="0" fillId="0" borderId="0" xfId="0" applyAlignment="1" applyProtection="1">
      <alignment horizontal="right"/>
    </xf>
    <xf numFmtId="1" fontId="0" fillId="0" borderId="8" xfId="0" applyNumberFormat="1" applyBorder="1" applyProtection="1"/>
    <xf numFmtId="10" fontId="0" fillId="0" borderId="8" xfId="0" applyNumberFormat="1" applyBorder="1" applyProtection="1"/>
    <xf numFmtId="10" fontId="0" fillId="0" borderId="7" xfId="0" applyNumberFormat="1" applyBorder="1" applyProtection="1"/>
    <xf numFmtId="1" fontId="0" fillId="0" borderId="9" xfId="0" applyNumberFormat="1" applyBorder="1" applyProtection="1"/>
    <xf numFmtId="1" fontId="0" fillId="0" borderId="7" xfId="0" applyNumberFormat="1" applyBorder="1" applyProtection="1"/>
    <xf numFmtId="164" fontId="0" fillId="0" borderId="7" xfId="0" applyNumberFormat="1" applyBorder="1" applyProtection="1"/>
    <xf numFmtId="0" fontId="18" fillId="0" borderId="0" xfId="0" applyFont="1" applyBorder="1" applyAlignment="1" applyProtection="1">
      <alignment horizontal="left" vertical="top" wrapText="1"/>
    </xf>
    <xf numFmtId="0" fontId="0" fillId="0" borderId="0" xfId="0" applyBorder="1" applyAlignment="1">
      <alignment horizontal="left" vertical="top" wrapText="1"/>
    </xf>
    <xf numFmtId="0" fontId="0" fillId="0" borderId="0" xfId="0" applyBorder="1"/>
    <xf numFmtId="0" fontId="0" fillId="0" borderId="0" xfId="0" applyAlignment="1">
      <alignment horizontal="left"/>
    </xf>
    <xf numFmtId="0" fontId="0" fillId="0" borderId="7" xfId="0" applyBorder="1" applyAlignment="1" applyProtection="1">
      <alignment wrapText="1"/>
    </xf>
    <xf numFmtId="164" fontId="0" fillId="0" borderId="11" xfId="0" applyNumberFormat="1" applyBorder="1" applyProtection="1"/>
    <xf numFmtId="0" fontId="0" fillId="0" borderId="11" xfId="0" applyNumberFormat="1" applyBorder="1" applyProtection="1"/>
    <xf numFmtId="1" fontId="0" fillId="0" borderId="11" xfId="0" applyNumberFormat="1" applyBorder="1" applyProtection="1"/>
    <xf numFmtId="0" fontId="0" fillId="0" borderId="11" xfId="0" applyBorder="1" applyProtection="1"/>
    <xf numFmtId="0" fontId="6" fillId="0" borderId="1" xfId="0" applyNumberFormat="1" applyFont="1" applyBorder="1"/>
    <xf numFmtId="0" fontId="0" fillId="3" borderId="6" xfId="0" applyFill="1" applyBorder="1" applyAlignment="1" applyProtection="1">
      <protection locked="0"/>
    </xf>
    <xf numFmtId="0" fontId="0" fillId="3" borderId="5" xfId="0" applyFill="1" applyBorder="1" applyAlignment="1" applyProtection="1">
      <protection locked="0"/>
    </xf>
    <xf numFmtId="0" fontId="0" fillId="3" borderId="12" xfId="0" applyFill="1" applyBorder="1" applyAlignment="1" applyProtection="1">
      <protection locked="0"/>
    </xf>
    <xf numFmtId="0" fontId="18" fillId="0" borderId="13" xfId="0" applyFont="1" applyBorder="1" applyAlignment="1" applyProtection="1">
      <alignment horizontal="left" vertical="top" wrapText="1"/>
    </xf>
    <xf numFmtId="0" fontId="0" fillId="0" borderId="13" xfId="0" applyBorder="1" applyAlignment="1"/>
    <xf numFmtId="0" fontId="0" fillId="0" borderId="0" xfId="0" applyAlignment="1"/>
    <xf numFmtId="9" fontId="17" fillId="0" borderId="5" xfId="0" applyNumberFormat="1" applyFont="1" applyBorder="1" applyAlignment="1" applyProtection="1"/>
    <xf numFmtId="0" fontId="17" fillId="0" borderId="5" xfId="0" applyFont="1" applyBorder="1" applyAlignment="1" applyProtection="1"/>
    <xf numFmtId="0" fontId="17" fillId="0" borderId="12" xfId="0" applyFont="1" applyBorder="1" applyAlignment="1" applyProtection="1"/>
    <xf numFmtId="166" fontId="17" fillId="0" borderId="5" xfId="0" applyNumberFormat="1" applyFont="1" applyBorder="1" applyAlignment="1" applyProtection="1"/>
    <xf numFmtId="0" fontId="18" fillId="0" borderId="0" xfId="0" applyFont="1" applyBorder="1" applyAlignment="1" applyProtection="1">
      <alignment horizontal="left" vertical="top" wrapText="1"/>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 xfId="0" applyFont="1" applyFill="1" applyBorder="1" applyAlignment="1" applyProtection="1">
      <alignment horizontal="center"/>
    </xf>
    <xf numFmtId="164" fontId="17" fillId="0" borderId="5" xfId="0" applyNumberFormat="1" applyFont="1" applyBorder="1" applyAlignment="1" applyProtection="1"/>
    <xf numFmtId="164" fontId="17" fillId="0" borderId="12" xfId="0" applyNumberFormat="1" applyFont="1" applyBorder="1" applyAlignment="1" applyProtection="1"/>
    <xf numFmtId="0" fontId="17" fillId="4" borderId="0" xfId="0" applyFont="1" applyFill="1" applyBorder="1" applyAlignment="1" applyProtection="1"/>
    <xf numFmtId="14" fontId="17" fillId="4" borderId="0" xfId="0" applyNumberFormat="1" applyFont="1" applyFill="1" applyBorder="1" applyAlignment="1" applyProtection="1">
      <alignment horizontal="left"/>
    </xf>
    <xf numFmtId="0" fontId="17" fillId="4" borderId="0" xfId="0" applyFont="1" applyFill="1" applyBorder="1" applyAlignment="1" applyProtection="1">
      <alignment horizontal="left"/>
    </xf>
    <xf numFmtId="0" fontId="17" fillId="0" borderId="6" xfId="0" applyFont="1" applyBorder="1" applyAlignment="1" applyProtection="1"/>
    <xf numFmtId="0" fontId="0" fillId="0" borderId="13" xfId="0"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0099D8"/>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Financial Impact of Water Injector System</a:t>
            </a:r>
          </a:p>
        </c:rich>
      </c:tx>
      <c:layout>
        <c:manualLayout>
          <c:xMode val="edge"/>
          <c:yMode val="edge"/>
          <c:x val="0.215714887597343"/>
          <c:y val="0.0237389583923463"/>
        </c:manualLayout>
      </c:layout>
      <c:overlay val="0"/>
      <c:spPr>
        <a:noFill/>
        <a:ln w="25400">
          <a:noFill/>
        </a:ln>
      </c:spPr>
    </c:title>
    <c:autoTitleDeleted val="0"/>
    <c:plotArea>
      <c:layout>
        <c:manualLayout>
          <c:layoutTarget val="inner"/>
          <c:xMode val="edge"/>
          <c:yMode val="edge"/>
          <c:x val="0.0342858099492465"/>
          <c:y val="0.201781146334943"/>
          <c:w val="0.932859745702415"/>
          <c:h val="0.635017136995263"/>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dPt>
          <c:dPt>
            <c:idx val="1"/>
            <c:invertIfNegative val="0"/>
            <c:bubble3D val="0"/>
            <c:spPr>
              <a:solidFill>
                <a:srgbClr val="00FF00"/>
              </a:solidFill>
              <a:ln w="12700">
                <a:solidFill>
                  <a:srgbClr val="000000"/>
                </a:solidFill>
                <a:prstDash val="solid"/>
              </a:ln>
            </c:spPr>
          </c:dPt>
          <c:dLbls>
            <c:delete val="1"/>
          </c:dLbls>
          <c:cat>
            <c:strRef>
              <c:f>'Final result'!$A$19:$A$20</c:f>
              <c:strCache>
                <c:ptCount val="2"/>
                <c:pt idx="0">
                  <c:v>Total cost</c:v>
                </c:pt>
                <c:pt idx="1">
                  <c:v>Total savings</c:v>
                </c:pt>
              </c:strCache>
            </c:strRef>
          </c:cat>
          <c:val>
            <c:numRef>
              <c:f>'Final result'!$B$19:$B$20</c:f>
              <c:numCache>
                <c:formatCode>"$"#,##0.00</c:formatCode>
                <c:ptCount val="2"/>
                <c:pt idx="0">
                  <c:v>0.0</c:v>
                </c:pt>
                <c:pt idx="1">
                  <c:v>0.0</c:v>
                </c:pt>
              </c:numCache>
            </c:numRef>
          </c:val>
        </c:ser>
        <c:dLbls>
          <c:showLegendKey val="0"/>
          <c:showVal val="1"/>
          <c:showCatName val="0"/>
          <c:showSerName val="0"/>
          <c:showPercent val="0"/>
          <c:showBubbleSize val="0"/>
        </c:dLbls>
        <c:gapWidth val="100"/>
        <c:axId val="2118206968"/>
        <c:axId val="2118203576"/>
      </c:barChart>
      <c:catAx>
        <c:axId val="211820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18203576"/>
        <c:crosses val="autoZero"/>
        <c:auto val="1"/>
        <c:lblAlgn val="ctr"/>
        <c:lblOffset val="100"/>
        <c:tickLblSkip val="1"/>
        <c:tickMarkSkip val="1"/>
        <c:noMultiLvlLbl val="0"/>
      </c:catAx>
      <c:valAx>
        <c:axId val="2118203576"/>
        <c:scaling>
          <c:orientation val="minMax"/>
        </c:scaling>
        <c:delete val="0"/>
        <c:axPos val="l"/>
        <c:majorGridlines>
          <c:spPr>
            <a:ln w="3175">
              <a:solidFill>
                <a:srgbClr val="33CCCC"/>
              </a:solidFill>
              <a:prstDash val="sysDash"/>
            </a:ln>
          </c:spPr>
        </c:majorGridlines>
        <c:numFmt formatCode="&quot;$&quot;#,##0.00" sourceLinked="1"/>
        <c:majorTickMark val="out"/>
        <c:minorTickMark val="none"/>
        <c:tickLblPos val="none"/>
        <c:spPr>
          <a:ln w="3175">
            <a:solidFill>
              <a:srgbClr val="000000"/>
            </a:solidFill>
            <a:prstDash val="solid"/>
          </a:ln>
        </c:spPr>
        <c:crossAx val="2118206968"/>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FFFFCC"/>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Savings Due to Water Injectors</a:t>
            </a:r>
          </a:p>
        </c:rich>
      </c:tx>
      <c:layout>
        <c:manualLayout>
          <c:xMode val="edge"/>
          <c:yMode val="edge"/>
          <c:x val="0.227991284773898"/>
          <c:y val="0.0341113105924596"/>
        </c:manualLayout>
      </c:layout>
      <c:overlay val="0"/>
      <c:spPr>
        <a:noFill/>
        <a:ln w="25400">
          <a:noFill/>
        </a:ln>
      </c:spPr>
    </c:title>
    <c:autoTitleDeleted val="0"/>
    <c:plotArea>
      <c:layout>
        <c:manualLayout>
          <c:layoutTarget val="inner"/>
          <c:xMode val="edge"/>
          <c:yMode val="edge"/>
          <c:x val="0.0677201835962074"/>
          <c:y val="0.18850987432675"/>
          <c:w val="0.876976377570886"/>
          <c:h val="0.651705565529623"/>
        </c:manualLayout>
      </c:layout>
      <c:barChart>
        <c:barDir val="col"/>
        <c:grouping val="stacked"/>
        <c:varyColors val="0"/>
        <c:ser>
          <c:idx val="1"/>
          <c:order val="0"/>
          <c:tx>
            <c:strRef>
              <c:f>'Final result'!$A$8</c:f>
              <c:strCache>
                <c:ptCount val="1"/>
                <c:pt idx="0">
                  <c:v>Labor savings</c:v>
                </c:pt>
              </c:strCache>
            </c:strRef>
          </c:tx>
          <c:spPr>
            <a:solidFill>
              <a:srgbClr val="008000"/>
            </a:solidFill>
            <a:ln w="12700">
              <a:solidFill>
                <a:srgbClr val="000000"/>
              </a:solidFill>
              <a:prstDash val="solid"/>
            </a:ln>
          </c:spPr>
          <c:invertIfNegative val="0"/>
          <c:val>
            <c:numRef>
              <c:f>'Final result'!$C$8:$G$8</c:f>
              <c:numCache>
                <c:formatCode>"$"#,##0.00</c:formatCode>
                <c:ptCount val="5"/>
                <c:pt idx="0">
                  <c:v>0.0</c:v>
                </c:pt>
                <c:pt idx="1">
                  <c:v>0.0</c:v>
                </c:pt>
                <c:pt idx="2">
                  <c:v>0.0</c:v>
                </c:pt>
                <c:pt idx="3">
                  <c:v>0.0</c:v>
                </c:pt>
                <c:pt idx="4">
                  <c:v>0.0</c:v>
                </c:pt>
              </c:numCache>
            </c:numRef>
          </c:val>
        </c:ser>
        <c:ser>
          <c:idx val="4"/>
          <c:order val="1"/>
          <c:tx>
            <c:strRef>
              <c:f>'Final result'!$A$9</c:f>
              <c:strCache>
                <c:ptCount val="1"/>
                <c:pt idx="0">
                  <c:v>Reduced battery changes savings</c:v>
                </c:pt>
              </c:strCache>
            </c:strRef>
          </c:tx>
          <c:spPr>
            <a:solidFill>
              <a:srgbClr val="FF9900"/>
            </a:solidFill>
            <a:ln w="12700">
              <a:solidFill>
                <a:srgbClr val="000000"/>
              </a:solidFill>
              <a:prstDash val="solid"/>
            </a:ln>
          </c:spPr>
          <c:invertIfNegative val="0"/>
          <c:val>
            <c:numRef>
              <c:f>'Final result'!$C$9:$G$9</c:f>
              <c:numCache>
                <c:formatCode>"$"#,##0.00</c:formatCode>
                <c:ptCount val="5"/>
                <c:pt idx="0">
                  <c:v>0.0</c:v>
                </c:pt>
                <c:pt idx="1">
                  <c:v>0.0</c:v>
                </c:pt>
                <c:pt idx="2">
                  <c:v>0.0</c:v>
                </c:pt>
                <c:pt idx="3">
                  <c:v>0.0</c:v>
                </c:pt>
                <c:pt idx="4">
                  <c:v>0.0</c:v>
                </c:pt>
              </c:numCache>
            </c:numRef>
          </c:val>
        </c:ser>
        <c:ser>
          <c:idx val="5"/>
          <c:order val="2"/>
          <c:tx>
            <c:strRef>
              <c:f>'Final result'!$A$10</c:f>
              <c:strCache>
                <c:ptCount val="1"/>
                <c:pt idx="0">
                  <c:v>Increased battery life savings</c:v>
                </c:pt>
              </c:strCache>
            </c:strRef>
          </c:tx>
          <c:spPr>
            <a:solidFill>
              <a:srgbClr val="FF00FF"/>
            </a:solidFill>
            <a:ln w="12700">
              <a:solidFill>
                <a:srgbClr val="000000"/>
              </a:solidFill>
              <a:prstDash val="solid"/>
            </a:ln>
          </c:spPr>
          <c:invertIfNegative val="0"/>
          <c:val>
            <c:numRef>
              <c:f>'Final result'!$C$10:$G$10</c:f>
              <c:numCache>
                <c:formatCode>"$"#,##0.00</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overlap val="100"/>
        <c:axId val="2118137240"/>
        <c:axId val="2118131080"/>
      </c:barChart>
      <c:catAx>
        <c:axId val="211813724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472912615446848"/>
              <c:y val="0.9102333931777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118131080"/>
        <c:crosses val="autoZero"/>
        <c:auto val="1"/>
        <c:lblAlgn val="ctr"/>
        <c:lblOffset val="100"/>
        <c:tickLblSkip val="1"/>
        <c:tickMarkSkip val="1"/>
        <c:noMultiLvlLbl val="0"/>
      </c:catAx>
      <c:valAx>
        <c:axId val="2118131080"/>
        <c:scaling>
          <c:orientation val="minMax"/>
        </c:scaling>
        <c:delete val="0"/>
        <c:axPos val="l"/>
        <c:majorGridlines>
          <c:spPr>
            <a:ln w="12700">
              <a:solidFill>
                <a:srgbClr val="33CCCC"/>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118137240"/>
        <c:crosses val="autoZero"/>
        <c:crossBetween val="between"/>
      </c:valAx>
      <c:spPr>
        <a:solidFill>
          <a:srgbClr val="CCFFFF"/>
        </a:solidFill>
        <a:ln w="3175">
          <a:solidFill>
            <a:srgbClr val="000000"/>
          </a:solidFill>
          <a:prstDash val="solid"/>
        </a:ln>
      </c:spPr>
    </c:plotArea>
    <c:legend>
      <c:legendPos val="r"/>
      <c:layout>
        <c:manualLayout>
          <c:xMode val="edge"/>
          <c:yMode val="edge"/>
          <c:x val="0.54853348712928"/>
          <c:y val="0.639138240574506"/>
          <c:w val="0.354402294153485"/>
          <c:h val="0.163375224416517"/>
        </c:manualLayout>
      </c:layout>
      <c:overlay val="0"/>
      <c:spPr>
        <a:solidFill>
          <a:srgbClr val="FFFFCC"/>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Financial Impact of Water Injector System over 5 years</a:t>
            </a:r>
          </a:p>
        </c:rich>
      </c:tx>
      <c:layout>
        <c:manualLayout>
          <c:xMode val="edge"/>
          <c:yMode val="edge"/>
          <c:x val="0.133732991112959"/>
          <c:y val="0.0383482759191869"/>
        </c:manualLayout>
      </c:layout>
      <c:overlay val="0"/>
      <c:spPr>
        <a:noFill/>
        <a:ln w="25400">
          <a:noFill/>
        </a:ln>
      </c:spPr>
    </c:title>
    <c:autoTitleDeleted val="0"/>
    <c:plotArea>
      <c:layout>
        <c:manualLayout>
          <c:layoutTarget val="inner"/>
          <c:xMode val="edge"/>
          <c:yMode val="edge"/>
          <c:x val="0.115768857978382"/>
          <c:y val="0.324485411623889"/>
          <c:w val="0.838326212946904"/>
          <c:h val="0.528026260733419"/>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dPt>
          <c:dPt>
            <c:idx val="1"/>
            <c:invertIfNegative val="0"/>
            <c:bubble3D val="0"/>
            <c:spPr>
              <a:solidFill>
                <a:srgbClr val="00FF00"/>
              </a:solidFill>
              <a:ln w="12700">
                <a:solidFill>
                  <a:srgbClr val="000000"/>
                </a:solidFill>
                <a:prstDash val="solid"/>
              </a:ln>
            </c:spPr>
          </c:dPt>
          <c:dLbls>
            <c:numFmt formatCode="\$#,##0" sourceLinked="0"/>
            <c:spPr>
              <a:noFill/>
              <a:ln w="25400">
                <a:noFill/>
              </a:ln>
            </c:spPr>
            <c:txPr>
              <a:bodyPr/>
              <a:lstStyle/>
              <a:p>
                <a:pPr>
                  <a:defRPr sz="875" b="1"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dLbls>
          <c:cat>
            <c:strRef>
              <c:f>'Final result'!$A$19:$A$20</c:f>
              <c:strCache>
                <c:ptCount val="2"/>
                <c:pt idx="0">
                  <c:v>Total cost</c:v>
                </c:pt>
                <c:pt idx="1">
                  <c:v>Total savings</c:v>
                </c:pt>
              </c:strCache>
            </c:strRef>
          </c:cat>
          <c:val>
            <c:numRef>
              <c:f>'Final result'!$B$19:$B$20</c:f>
              <c:numCache>
                <c:formatCode>"$"#,##0.00</c:formatCode>
                <c:ptCount val="2"/>
                <c:pt idx="0">
                  <c:v>0.0</c:v>
                </c:pt>
                <c:pt idx="1">
                  <c:v>0.0</c:v>
                </c:pt>
              </c:numCache>
            </c:numRef>
          </c:val>
        </c:ser>
        <c:dLbls>
          <c:showLegendKey val="0"/>
          <c:showVal val="1"/>
          <c:showCatName val="0"/>
          <c:showSerName val="0"/>
          <c:showPercent val="0"/>
          <c:showBubbleSize val="0"/>
        </c:dLbls>
        <c:gapWidth val="40"/>
        <c:axId val="2120462360"/>
        <c:axId val="2120473224"/>
      </c:barChart>
      <c:catAx>
        <c:axId val="2120462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2120473224"/>
        <c:crosses val="autoZero"/>
        <c:auto val="1"/>
        <c:lblAlgn val="ctr"/>
        <c:lblOffset val="100"/>
        <c:tickLblSkip val="1"/>
        <c:tickMarkSkip val="1"/>
        <c:noMultiLvlLbl val="0"/>
      </c:catAx>
      <c:valAx>
        <c:axId val="2120473224"/>
        <c:scaling>
          <c:orientation val="minMax"/>
        </c:scaling>
        <c:delete val="0"/>
        <c:axPos val="l"/>
        <c:majorGridlines>
          <c:spPr>
            <a:ln w="3175">
              <a:solidFill>
                <a:srgbClr val="33CCCC"/>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20462360"/>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FFFFCC"/>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0"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chart" Target="../charts/chart1.xml"/><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 Id="rId3"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10</xdr:col>
      <xdr:colOff>241300</xdr:colOff>
      <xdr:row>14</xdr:row>
      <xdr:rowOff>152400</xdr:rowOff>
    </xdr:from>
    <xdr:to>
      <xdr:col>12</xdr:col>
      <xdr:colOff>450850</xdr:colOff>
      <xdr:row>16</xdr:row>
      <xdr:rowOff>209550</xdr:rowOff>
    </xdr:to>
    <xdr:sp macro="" textlink="">
      <xdr:nvSpPr>
        <xdr:cNvPr id="3084" name="Text Box 12"/>
        <xdr:cNvSpPr txBox="1">
          <a:spLocks noChangeArrowheads="1"/>
        </xdr:cNvSpPr>
      </xdr:nvSpPr>
      <xdr:spPr bwMode="auto">
        <a:xfrm>
          <a:off x="6756400" y="2622550"/>
          <a:ext cx="1644650" cy="342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Industry standard states 1 minute per cell to water manually.</a:t>
          </a:r>
          <a:endParaRPr lang="en-US"/>
        </a:p>
      </xdr:txBody>
    </xdr:sp>
    <xdr:clientData/>
  </xdr:twoCellAnchor>
  <xdr:twoCellAnchor>
    <xdr:from>
      <xdr:col>10</xdr:col>
      <xdr:colOff>234950</xdr:colOff>
      <xdr:row>17</xdr:row>
      <xdr:rowOff>31750</xdr:rowOff>
    </xdr:from>
    <xdr:to>
      <xdr:col>12</xdr:col>
      <xdr:colOff>469900</xdr:colOff>
      <xdr:row>20</xdr:row>
      <xdr:rowOff>19050</xdr:rowOff>
    </xdr:to>
    <xdr:sp macro="" textlink="">
      <xdr:nvSpPr>
        <xdr:cNvPr id="3085" name="Text Box 13"/>
        <xdr:cNvSpPr txBox="1">
          <a:spLocks noChangeArrowheads="1"/>
        </xdr:cNvSpPr>
      </xdr:nvSpPr>
      <xdr:spPr bwMode="auto">
        <a:xfrm>
          <a:off x="6750050" y="3016250"/>
          <a:ext cx="1670050" cy="330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15 second fill plus some time to connect and disconnect</a:t>
          </a:r>
          <a:endParaRPr lang="en-US"/>
        </a:p>
      </xdr:txBody>
    </xdr:sp>
    <xdr:clientData/>
  </xdr:twoCellAnchor>
  <xdr:twoCellAnchor>
    <xdr:from>
      <xdr:col>4</xdr:col>
      <xdr:colOff>355600</xdr:colOff>
      <xdr:row>24</xdr:row>
      <xdr:rowOff>127000</xdr:rowOff>
    </xdr:from>
    <xdr:to>
      <xdr:col>12</xdr:col>
      <xdr:colOff>419100</xdr:colOff>
      <xdr:row>30</xdr:row>
      <xdr:rowOff>0</xdr:rowOff>
    </xdr:to>
    <xdr:sp macro="" textlink="">
      <xdr:nvSpPr>
        <xdr:cNvPr id="3086" name="Text Box 14"/>
        <xdr:cNvSpPr txBox="1">
          <a:spLocks noChangeArrowheads="1"/>
        </xdr:cNvSpPr>
      </xdr:nvSpPr>
      <xdr:spPr bwMode="auto">
        <a:xfrm>
          <a:off x="4425950" y="4146550"/>
          <a:ext cx="3943350" cy="806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A well maintained battery is assumed to last 5 years (60 months). In many facilities, poor watering practices lead to premature battery failure either due to dryout of cells or loss of electrolyte due to overfilling and boil over. improper maintainance can easily reduce life by 5% to 10%, or 3 to 6 months.</a:t>
          </a:r>
          <a:endParaRPr lang="en-US"/>
        </a:p>
      </xdr:txBody>
    </xdr:sp>
    <xdr:clientData/>
  </xdr:twoCellAnchor>
  <xdr:twoCellAnchor>
    <xdr:from>
      <xdr:col>4</xdr:col>
      <xdr:colOff>6350</xdr:colOff>
      <xdr:row>28</xdr:row>
      <xdr:rowOff>107950</xdr:rowOff>
    </xdr:from>
    <xdr:to>
      <xdr:col>4</xdr:col>
      <xdr:colOff>355600</xdr:colOff>
      <xdr:row>28</xdr:row>
      <xdr:rowOff>107950</xdr:rowOff>
    </xdr:to>
    <xdr:sp macro="" textlink="">
      <xdr:nvSpPr>
        <xdr:cNvPr id="3087" name="Line 15"/>
        <xdr:cNvSpPr>
          <a:spLocks noChangeShapeType="1"/>
        </xdr:cNvSpPr>
      </xdr:nvSpPr>
      <xdr:spPr bwMode="auto">
        <a:xfrm flipH="1">
          <a:off x="4076700" y="4749800"/>
          <a:ext cx="34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12700</xdr:colOff>
      <xdr:row>16</xdr:row>
      <xdr:rowOff>107950</xdr:rowOff>
    </xdr:from>
    <xdr:to>
      <xdr:col>10</xdr:col>
      <xdr:colOff>215900</xdr:colOff>
      <xdr:row>16</xdr:row>
      <xdr:rowOff>107950</xdr:rowOff>
    </xdr:to>
    <xdr:sp macro="" textlink="">
      <xdr:nvSpPr>
        <xdr:cNvPr id="3088" name="Line 16"/>
        <xdr:cNvSpPr>
          <a:spLocks noChangeShapeType="1"/>
        </xdr:cNvSpPr>
      </xdr:nvSpPr>
      <xdr:spPr bwMode="auto">
        <a:xfrm flipH="1">
          <a:off x="6464300" y="286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12700</xdr:colOff>
      <xdr:row>18</xdr:row>
      <xdr:rowOff>139700</xdr:rowOff>
    </xdr:from>
    <xdr:to>
      <xdr:col>10</xdr:col>
      <xdr:colOff>222250</xdr:colOff>
      <xdr:row>18</xdr:row>
      <xdr:rowOff>139700</xdr:rowOff>
    </xdr:to>
    <xdr:sp macro="" textlink="">
      <xdr:nvSpPr>
        <xdr:cNvPr id="3089" name="Line 17"/>
        <xdr:cNvSpPr>
          <a:spLocks noChangeShapeType="1"/>
        </xdr:cNvSpPr>
      </xdr:nvSpPr>
      <xdr:spPr bwMode="auto">
        <a:xfrm flipH="1">
          <a:off x="6464300" y="3181350"/>
          <a:ext cx="273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203200</xdr:colOff>
      <xdr:row>20</xdr:row>
      <xdr:rowOff>82550</xdr:rowOff>
    </xdr:from>
    <xdr:to>
      <xdr:col>12</xdr:col>
      <xdr:colOff>444500</xdr:colOff>
      <xdr:row>21</xdr:row>
      <xdr:rowOff>57150</xdr:rowOff>
    </xdr:to>
    <xdr:sp macro="" textlink="">
      <xdr:nvSpPr>
        <xdr:cNvPr id="3090" name="Text Box 18"/>
        <xdr:cNvSpPr txBox="1">
          <a:spLocks noChangeArrowheads="1"/>
        </xdr:cNvSpPr>
      </xdr:nvSpPr>
      <xdr:spPr bwMode="auto">
        <a:xfrm>
          <a:off x="6718300" y="3409950"/>
          <a:ext cx="1676400" cy="203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Note: $17.25 per cell is list price</a:t>
          </a:r>
          <a:endParaRPr lang="en-US"/>
        </a:p>
      </xdr:txBody>
    </xdr:sp>
    <xdr:clientData/>
  </xdr:twoCellAnchor>
  <xdr:twoCellAnchor>
    <xdr:from>
      <xdr:col>9</xdr:col>
      <xdr:colOff>12700</xdr:colOff>
      <xdr:row>20</xdr:row>
      <xdr:rowOff>146050</xdr:rowOff>
    </xdr:from>
    <xdr:to>
      <xdr:col>10</xdr:col>
      <xdr:colOff>209550</xdr:colOff>
      <xdr:row>20</xdr:row>
      <xdr:rowOff>146050</xdr:rowOff>
    </xdr:to>
    <xdr:sp macro="" textlink="">
      <xdr:nvSpPr>
        <xdr:cNvPr id="3092" name="Line 20"/>
        <xdr:cNvSpPr>
          <a:spLocks noChangeShapeType="1"/>
        </xdr:cNvSpPr>
      </xdr:nvSpPr>
      <xdr:spPr bwMode="auto">
        <a:xfrm flipH="1">
          <a:off x="6464300" y="3473450"/>
          <a:ext cx="260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25400</xdr:colOff>
      <xdr:row>31</xdr:row>
      <xdr:rowOff>69850</xdr:rowOff>
    </xdr:from>
    <xdr:to>
      <xdr:col>12</xdr:col>
      <xdr:colOff>488950</xdr:colOff>
      <xdr:row>36</xdr:row>
      <xdr:rowOff>0</xdr:rowOff>
    </xdr:to>
    <xdr:sp macro="" textlink="">
      <xdr:nvSpPr>
        <xdr:cNvPr id="3093" name="Text Box 21"/>
        <xdr:cNvSpPr txBox="1">
          <a:spLocks noChangeArrowheads="1"/>
        </xdr:cNvSpPr>
      </xdr:nvSpPr>
      <xdr:spPr bwMode="auto">
        <a:xfrm>
          <a:off x="6540500" y="5378450"/>
          <a:ext cx="1898650" cy="781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900" b="0" i="0" u="none" strike="noStrike" baseline="0">
              <a:solidFill>
                <a:srgbClr val="000000"/>
              </a:solidFill>
              <a:latin typeface="Arial"/>
              <a:cs typeface="Arial"/>
            </a:rPr>
            <a:t>Acid boilovers reduce run-time by up to 15 minutes per occurance or 3% of battery capacity. The result is an increased number of battery change outs.</a:t>
          </a:r>
          <a:endParaRPr lang="en-US"/>
        </a:p>
      </xdr:txBody>
    </xdr:sp>
    <xdr:clientData/>
  </xdr:twoCellAnchor>
  <xdr:twoCellAnchor editAs="oneCell">
    <xdr:from>
      <xdr:col>6</xdr:col>
      <xdr:colOff>139700</xdr:colOff>
      <xdr:row>0</xdr:row>
      <xdr:rowOff>69850</xdr:rowOff>
    </xdr:from>
    <xdr:to>
      <xdr:col>12</xdr:col>
      <xdr:colOff>508000</xdr:colOff>
      <xdr:row>2</xdr:row>
      <xdr:rowOff>152400</xdr:rowOff>
    </xdr:to>
    <xdr:pic>
      <xdr:nvPicPr>
        <xdr:cNvPr id="3096" name="Picture 24" descr="PS_Logo_Blue_RB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62" t="14754" b="15573"/>
        <a:stretch>
          <a:fillRect/>
        </a:stretch>
      </xdr:blipFill>
      <xdr:spPr bwMode="auto">
        <a:xfrm>
          <a:off x="5048250" y="69850"/>
          <a:ext cx="34099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63500</xdr:colOff>
      <xdr:row>7</xdr:row>
      <xdr:rowOff>6350</xdr:rowOff>
    </xdr:from>
    <xdr:to>
      <xdr:col>19</xdr:col>
      <xdr:colOff>311150</xdr:colOff>
      <xdr:row>34</xdr:row>
      <xdr:rowOff>120650</xdr:rowOff>
    </xdr:to>
    <xdr:pic>
      <xdr:nvPicPr>
        <xdr:cNvPr id="2060" name="Picture 12" descr="Injector-3Applicati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8661" r="6265"/>
        <a:stretch>
          <a:fillRect/>
        </a:stretch>
      </xdr:blipFill>
      <xdr:spPr bwMode="auto">
        <a:xfrm>
          <a:off x="4597400" y="1441450"/>
          <a:ext cx="3708400" cy="523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114300</xdr:colOff>
      <xdr:row>23</xdr:row>
      <xdr:rowOff>19050</xdr:rowOff>
    </xdr:from>
    <xdr:to>
      <xdr:col>15</xdr:col>
      <xdr:colOff>279400</xdr:colOff>
      <xdr:row>33</xdr:row>
      <xdr:rowOff>139700</xdr:rowOff>
    </xdr:to>
    <xdr:sp macro="" textlink="">
      <xdr:nvSpPr>
        <xdr:cNvPr id="2053" name="Text Box 5"/>
        <xdr:cNvSpPr txBox="1">
          <a:spLocks noChangeArrowheads="1"/>
        </xdr:cNvSpPr>
      </xdr:nvSpPr>
      <xdr:spPr bwMode="auto">
        <a:xfrm>
          <a:off x="4648200" y="4832350"/>
          <a:ext cx="1854200" cy="170815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en-US" sz="1400" b="1" i="0" u="none" strike="noStrike" baseline="0">
              <a:solidFill>
                <a:srgbClr val="000000"/>
              </a:solidFill>
              <a:latin typeface="Arial"/>
              <a:cs typeface="Arial"/>
            </a:rPr>
            <a:t>Benefits of the Water Injector System</a:t>
          </a: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 Longer battery life and</a:t>
          </a:r>
        </a:p>
        <a:p>
          <a:pPr algn="l" rtl="0">
            <a:defRPr sz="1000"/>
          </a:pPr>
          <a:r>
            <a:rPr lang="en-US" sz="1200" b="0" i="0" u="none" strike="noStrike" baseline="0">
              <a:solidFill>
                <a:srgbClr val="000000"/>
              </a:solidFill>
              <a:latin typeface="Arial"/>
              <a:cs typeface="Arial"/>
            </a:rPr>
            <a:t>    sustained capacity</a:t>
          </a:r>
        </a:p>
        <a:p>
          <a:pPr algn="l" rtl="0">
            <a:defRPr sz="1000"/>
          </a:pPr>
          <a:r>
            <a:rPr lang="en-US" sz="1200" b="0" i="0" u="none" strike="noStrike" baseline="0">
              <a:solidFill>
                <a:srgbClr val="000000"/>
              </a:solidFill>
              <a:latin typeface="Arial"/>
              <a:cs typeface="Arial"/>
            </a:rPr>
            <a:t>● Improved safety and</a:t>
          </a:r>
        </a:p>
        <a:p>
          <a:pPr algn="l" rtl="0">
            <a:defRPr sz="1000"/>
          </a:pPr>
          <a:r>
            <a:rPr lang="en-US" sz="1200" b="0" i="0" u="none" strike="noStrike" baseline="0">
              <a:solidFill>
                <a:srgbClr val="000000"/>
              </a:solidFill>
              <a:latin typeface="Arial"/>
              <a:cs typeface="Arial"/>
            </a:rPr>
            <a:t>    cleanliness</a:t>
          </a:r>
        </a:p>
        <a:p>
          <a:pPr algn="l" rtl="0">
            <a:defRPr sz="1000"/>
          </a:pPr>
          <a:r>
            <a:rPr lang="en-US" sz="1200" b="0" i="0" u="none" strike="noStrike" baseline="0">
              <a:solidFill>
                <a:srgbClr val="000000"/>
              </a:solidFill>
              <a:latin typeface="Arial"/>
              <a:cs typeface="Arial"/>
            </a:rPr>
            <a:t>● Higher productivity</a:t>
          </a:r>
          <a:endParaRPr lang="en-US"/>
        </a:p>
      </xdr:txBody>
    </xdr:sp>
    <xdr:clientData/>
  </xdr:twoCellAnchor>
  <xdr:twoCellAnchor>
    <xdr:from>
      <xdr:col>0</xdr:col>
      <xdr:colOff>63500</xdr:colOff>
      <xdr:row>16</xdr:row>
      <xdr:rowOff>152400</xdr:rowOff>
    </xdr:from>
    <xdr:to>
      <xdr:col>9</xdr:col>
      <xdr:colOff>679450</xdr:colOff>
      <xdr:row>30</xdr:row>
      <xdr:rowOff>69850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69850</xdr:colOff>
      <xdr:row>30</xdr:row>
      <xdr:rowOff>127000</xdr:rowOff>
    </xdr:from>
    <xdr:to>
      <xdr:col>9</xdr:col>
      <xdr:colOff>679450</xdr:colOff>
      <xdr:row>34</xdr:row>
      <xdr:rowOff>101600</xdr:rowOff>
    </xdr:to>
    <xdr:sp macro="" textlink="">
      <xdr:nvSpPr>
        <xdr:cNvPr id="2058" name="Text Box 10"/>
        <xdr:cNvSpPr txBox="1">
          <a:spLocks noChangeArrowheads="1"/>
        </xdr:cNvSpPr>
      </xdr:nvSpPr>
      <xdr:spPr bwMode="auto">
        <a:xfrm>
          <a:off x="69850" y="6051550"/>
          <a:ext cx="4438650" cy="609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Arial"/>
              <a:cs typeface="Arial"/>
            </a:rPr>
            <a:t>Return on investment (ROI) calculations are based upon the fast-fill </a:t>
          </a:r>
        </a:p>
        <a:p>
          <a:pPr algn="ctr" rtl="0">
            <a:defRPr sz="1000"/>
          </a:pPr>
          <a:r>
            <a:rPr lang="en-US" sz="1000" b="0" i="0" u="none" strike="noStrike" baseline="0">
              <a:solidFill>
                <a:srgbClr val="000000"/>
              </a:solidFill>
              <a:latin typeface="Arial"/>
              <a:cs typeface="Arial"/>
            </a:rPr>
            <a:t>capability of Philadelphia Scientific Water Injector System™. The slow fill </a:t>
          </a:r>
        </a:p>
        <a:p>
          <a:pPr algn="ctr" rtl="0">
            <a:defRPr sz="1000"/>
          </a:pPr>
          <a:r>
            <a:rPr lang="en-US" sz="1000" b="0" i="0" u="none" strike="noStrike" baseline="0">
              <a:solidFill>
                <a:srgbClr val="000000"/>
              </a:solidFill>
              <a:latin typeface="Arial"/>
              <a:cs typeface="Arial"/>
            </a:rPr>
            <a:t>speed of other systems will result in a lower ROI.</a:t>
          </a:r>
          <a:endParaRPr lang="en-US" sz="1200" b="0" i="0" u="none" strike="noStrike" baseline="0">
            <a:solidFill>
              <a:srgbClr val="000000"/>
            </a:solidFill>
            <a:latin typeface="Times New Roman"/>
            <a:cs typeface="Times New Roman"/>
          </a:endParaRPr>
        </a:p>
        <a:p>
          <a:pPr algn="ctr" rtl="0">
            <a:defRPr sz="1000"/>
          </a:pPr>
          <a:endParaRPr lang="en-US"/>
        </a:p>
      </xdr:txBody>
    </xdr:sp>
    <xdr:clientData/>
  </xdr:twoCellAnchor>
  <xdr:twoCellAnchor editAs="oneCell">
    <xdr:from>
      <xdr:col>11</xdr:col>
      <xdr:colOff>273050</xdr:colOff>
      <xdr:row>0</xdr:row>
      <xdr:rowOff>19050</xdr:rowOff>
    </xdr:from>
    <xdr:to>
      <xdr:col>19</xdr:col>
      <xdr:colOff>412750</xdr:colOff>
      <xdr:row>2</xdr:row>
      <xdr:rowOff>146050</xdr:rowOff>
    </xdr:to>
    <xdr:pic>
      <xdr:nvPicPr>
        <xdr:cNvPr id="2061" name="Picture 13" descr="PS_Logo_Blue_RB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962" t="14754" b="15573"/>
        <a:stretch>
          <a:fillRect/>
        </a:stretch>
      </xdr:blipFill>
      <xdr:spPr bwMode="auto">
        <a:xfrm>
          <a:off x="5022850" y="19050"/>
          <a:ext cx="3384550"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279400</xdr:colOff>
      <xdr:row>17</xdr:row>
      <xdr:rowOff>0</xdr:rowOff>
    </xdr:from>
    <xdr:to>
      <xdr:col>8</xdr:col>
      <xdr:colOff>0</xdr:colOff>
      <xdr:row>38</xdr:row>
      <xdr:rowOff>101600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6350</xdr:rowOff>
    </xdr:from>
    <xdr:to>
      <xdr:col>2</xdr:col>
      <xdr:colOff>0</xdr:colOff>
      <xdr:row>38</xdr:row>
      <xdr:rowOff>95250</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527050</xdr:colOff>
      <xdr:row>0</xdr:row>
      <xdr:rowOff>31750</xdr:rowOff>
    </xdr:from>
    <xdr:to>
      <xdr:col>7</xdr:col>
      <xdr:colOff>958850</xdr:colOff>
      <xdr:row>2</xdr:row>
      <xdr:rowOff>152400</xdr:rowOff>
    </xdr:to>
    <xdr:pic>
      <xdr:nvPicPr>
        <xdr:cNvPr id="1031" name="Picture 7" descr="PS_Logo_Blue_RB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962" t="14754" b="15573"/>
        <a:stretch>
          <a:fillRect/>
        </a:stretch>
      </xdr:blipFill>
      <xdr:spPr bwMode="auto">
        <a:xfrm>
          <a:off x="5676900" y="31750"/>
          <a:ext cx="33845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xdr:colOff>
      <xdr:row>0</xdr:row>
      <xdr:rowOff>44450</xdr:rowOff>
    </xdr:from>
    <xdr:to>
      <xdr:col>11</xdr:col>
      <xdr:colOff>838200</xdr:colOff>
      <xdr:row>2</xdr:row>
      <xdr:rowOff>165100</xdr:rowOff>
    </xdr:to>
    <xdr:pic>
      <xdr:nvPicPr>
        <xdr:cNvPr id="5127" name="Picture 7" descr="PS_Logo_Blue_RB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62" t="14754" b="15573"/>
        <a:stretch>
          <a:fillRect/>
        </a:stretch>
      </xdr:blipFill>
      <xdr:spPr bwMode="auto">
        <a:xfrm>
          <a:off x="4826000" y="44450"/>
          <a:ext cx="33972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B1:P103"/>
  <sheetViews>
    <sheetView showGridLines="0" showRowColHeaders="0" tabSelected="1" zoomScaleSheetLayoutView="85" workbookViewId="0">
      <selection activeCell="C7" sqref="C7:L7"/>
    </sheetView>
  </sheetViews>
  <sheetFormatPr baseColWidth="10" defaultColWidth="9.1640625" defaultRowHeight="12" x14ac:dyDescent="0"/>
  <cols>
    <col min="1" max="1" width="3.6640625" style="23" customWidth="1"/>
    <col min="2" max="2" width="42.6640625" style="23" customWidth="1"/>
    <col min="3" max="3" width="11.1640625" style="23" bestFit="1" customWidth="1"/>
    <col min="4" max="4" width="0.83203125" style="23" customWidth="1"/>
    <col min="5" max="5" width="11.1640625" style="23" bestFit="1" customWidth="1"/>
    <col min="6" max="6" width="0.83203125" style="23" customWidth="1"/>
    <col min="7" max="7" width="11.1640625" style="23" bestFit="1" customWidth="1"/>
    <col min="8" max="8" width="0.83203125" style="23" customWidth="1"/>
    <col min="9" max="9" width="10.1640625" style="23" bestFit="1" customWidth="1"/>
    <col min="10" max="10" width="0.83203125" style="23" customWidth="1"/>
    <col min="11" max="11" width="9" style="23" bestFit="1" customWidth="1"/>
    <col min="12" max="12" width="11.5" style="23" customWidth="1"/>
    <col min="13" max="13" width="7.83203125" style="23" customWidth="1"/>
    <col min="14" max="16384" width="9.1640625" style="23"/>
  </cols>
  <sheetData>
    <row r="1" spans="2:16" ht="23.25" customHeight="1">
      <c r="B1" s="22" t="s">
        <v>90</v>
      </c>
      <c r="M1" s="63"/>
      <c r="N1" s="63"/>
      <c r="O1" s="63"/>
      <c r="P1" s="63"/>
    </row>
    <row r="2" spans="2:16" ht="18">
      <c r="B2" s="22" t="s">
        <v>64</v>
      </c>
      <c r="M2" s="63"/>
      <c r="N2" s="63"/>
      <c r="O2" s="63"/>
      <c r="P2" s="63"/>
    </row>
    <row r="3" spans="2:16" ht="15">
      <c r="B3" s="24" t="s">
        <v>86</v>
      </c>
      <c r="M3" s="63"/>
      <c r="N3" s="63"/>
      <c r="O3" s="63"/>
      <c r="P3" s="63"/>
    </row>
    <row r="4" spans="2:16" ht="15">
      <c r="B4" s="24"/>
      <c r="M4" s="63"/>
      <c r="N4" s="63"/>
      <c r="O4" s="63"/>
      <c r="P4" s="63"/>
    </row>
    <row r="5" spans="2:16" ht="13">
      <c r="B5" s="25"/>
      <c r="M5" s="63"/>
      <c r="N5" s="63"/>
      <c r="O5" s="63"/>
      <c r="P5" s="63"/>
    </row>
    <row r="6" spans="2:16">
      <c r="M6" s="63"/>
      <c r="N6" s="63"/>
      <c r="O6" s="63"/>
      <c r="P6" s="63"/>
    </row>
    <row r="7" spans="2:16" ht="18" customHeight="1">
      <c r="B7" s="25" t="s">
        <v>70</v>
      </c>
      <c r="C7" s="117"/>
      <c r="D7" s="118"/>
      <c r="E7" s="118"/>
      <c r="F7" s="118"/>
      <c r="G7" s="118"/>
      <c r="H7" s="118"/>
      <c r="I7" s="118"/>
      <c r="J7" s="118"/>
      <c r="K7" s="118"/>
      <c r="L7" s="119"/>
      <c r="M7" s="63"/>
      <c r="N7" s="63"/>
      <c r="O7" s="63"/>
      <c r="P7" s="63"/>
    </row>
    <row r="8" spans="2:16" ht="4.5" customHeight="1">
      <c r="B8" s="25"/>
      <c r="C8" s="26"/>
      <c r="D8" s="26"/>
      <c r="E8" s="26"/>
      <c r="F8" s="26"/>
      <c r="G8" s="26"/>
      <c r="H8" s="26"/>
      <c r="I8" s="26"/>
      <c r="J8" s="26"/>
      <c r="K8" s="26"/>
      <c r="L8" s="26"/>
      <c r="M8" s="63"/>
      <c r="N8" s="63"/>
      <c r="O8" s="63"/>
      <c r="P8" s="63"/>
    </row>
    <row r="9" spans="2:16" ht="18" customHeight="1">
      <c r="B9" s="25" t="s">
        <v>71</v>
      </c>
      <c r="C9" s="117"/>
      <c r="D9" s="118"/>
      <c r="E9" s="118"/>
      <c r="F9" s="118"/>
      <c r="G9" s="118"/>
      <c r="H9" s="119"/>
      <c r="I9" s="26"/>
      <c r="J9" s="26"/>
      <c r="K9" s="26" t="s">
        <v>72</v>
      </c>
      <c r="L9" s="50"/>
      <c r="M9" s="63"/>
      <c r="N9" s="63"/>
      <c r="O9" s="63"/>
      <c r="P9" s="63"/>
    </row>
    <row r="10" spans="2:16" ht="10.5" customHeight="1">
      <c r="B10" s="25"/>
      <c r="M10" s="63"/>
      <c r="N10" s="63"/>
      <c r="O10" s="63"/>
      <c r="P10" s="63"/>
    </row>
    <row r="11" spans="2:16" s="25" customFormat="1" ht="13">
      <c r="C11" s="27" t="s">
        <v>1</v>
      </c>
      <c r="D11" s="27"/>
      <c r="E11" s="27" t="s">
        <v>2</v>
      </c>
      <c r="F11" s="27"/>
      <c r="G11" s="27" t="s">
        <v>92</v>
      </c>
      <c r="I11" s="27" t="s">
        <v>24</v>
      </c>
      <c r="M11" s="64"/>
      <c r="N11" s="64"/>
      <c r="O11" s="64"/>
      <c r="P11" s="64"/>
    </row>
    <row r="12" spans="2:16" s="28" customFormat="1" ht="6.75" customHeight="1">
      <c r="C12" s="29"/>
      <c r="D12" s="29"/>
      <c r="E12" s="29"/>
      <c r="F12" s="29"/>
      <c r="M12" s="65"/>
      <c r="N12" s="65"/>
      <c r="O12" s="65"/>
      <c r="P12" s="65"/>
    </row>
    <row r="13" spans="2:16" s="25" customFormat="1" ht="18" customHeight="1">
      <c r="B13" s="30" t="s">
        <v>3</v>
      </c>
      <c r="C13" s="51"/>
      <c r="E13" s="51"/>
      <c r="G13" s="51"/>
      <c r="I13" s="51"/>
      <c r="M13" s="64"/>
      <c r="N13" s="64"/>
      <c r="O13" s="64"/>
      <c r="P13" s="64"/>
    </row>
    <row r="14" spans="2:16" s="28" customFormat="1" ht="4.5" customHeight="1">
      <c r="B14" s="31"/>
      <c r="M14" s="65"/>
      <c r="N14" s="65"/>
      <c r="O14" s="65"/>
      <c r="P14" s="65"/>
    </row>
    <row r="15" spans="2:16" s="25" customFormat="1" ht="18" customHeight="1">
      <c r="B15" s="30" t="s">
        <v>4</v>
      </c>
      <c r="C15" s="52"/>
      <c r="D15" s="32"/>
      <c r="E15" s="52"/>
      <c r="F15" s="32"/>
      <c r="G15" s="52"/>
      <c r="I15" s="52"/>
      <c r="M15" s="64"/>
      <c r="N15" s="64"/>
      <c r="O15" s="64"/>
      <c r="P15" s="64"/>
    </row>
    <row r="16" spans="2:16" s="28" customFormat="1" ht="4.5" customHeight="1">
      <c r="B16" s="31"/>
      <c r="C16" s="33"/>
      <c r="D16" s="33"/>
      <c r="E16" s="33"/>
      <c r="F16" s="33"/>
      <c r="M16" s="65"/>
      <c r="N16" s="65"/>
      <c r="O16" s="65"/>
      <c r="P16" s="65"/>
    </row>
    <row r="17" spans="2:16" s="25" customFormat="1" ht="18" customHeight="1">
      <c r="B17" s="30" t="s">
        <v>69</v>
      </c>
      <c r="C17" s="51">
        <v>12</v>
      </c>
      <c r="E17" s="51">
        <v>18</v>
      </c>
      <c r="G17" s="51">
        <v>20</v>
      </c>
      <c r="I17" s="51">
        <v>24</v>
      </c>
      <c r="M17" s="64"/>
      <c r="N17" s="64"/>
      <c r="O17" s="64"/>
      <c r="P17" s="64"/>
    </row>
    <row r="18" spans="2:16" s="28" customFormat="1" ht="4.5" customHeight="1">
      <c r="B18" s="34"/>
      <c r="C18" s="35"/>
      <c r="D18" s="35"/>
      <c r="E18" s="35"/>
      <c r="F18" s="35"/>
      <c r="G18" s="35"/>
      <c r="H18" s="35"/>
      <c r="I18" s="35"/>
      <c r="M18" s="65"/>
      <c r="N18" s="65"/>
      <c r="O18" s="65"/>
      <c r="P18" s="65"/>
    </row>
    <row r="19" spans="2:16" s="25" customFormat="1" ht="18" customHeight="1">
      <c r="B19" s="30" t="s">
        <v>68</v>
      </c>
      <c r="C19" s="51">
        <v>0.5</v>
      </c>
      <c r="E19" s="51">
        <v>0.5</v>
      </c>
      <c r="G19" s="51">
        <v>0.5</v>
      </c>
      <c r="I19" s="51">
        <v>0.5</v>
      </c>
      <c r="M19" s="64"/>
      <c r="N19" s="64"/>
      <c r="O19" s="64"/>
      <c r="P19" s="64"/>
    </row>
    <row r="20" spans="2:16" s="28" customFormat="1" ht="4.5" customHeight="1">
      <c r="B20" s="31"/>
      <c r="M20" s="65"/>
      <c r="N20" s="65"/>
      <c r="O20" s="65"/>
      <c r="P20" s="65"/>
    </row>
    <row r="21" spans="2:16" s="25" customFormat="1" ht="18" customHeight="1">
      <c r="B21" s="30" t="s">
        <v>65</v>
      </c>
      <c r="C21" s="52"/>
      <c r="D21" s="36"/>
      <c r="E21" s="52"/>
      <c r="F21" s="36"/>
      <c r="G21" s="52"/>
      <c r="I21" s="52"/>
      <c r="M21" s="64"/>
      <c r="N21" s="64"/>
      <c r="O21" s="64"/>
      <c r="P21" s="64"/>
    </row>
    <row r="22" spans="2:16" s="25" customFormat="1" ht="12" customHeight="1">
      <c r="B22" s="37"/>
      <c r="C22" s="37"/>
      <c r="D22" s="37"/>
      <c r="E22" s="38"/>
      <c r="F22" s="38"/>
      <c r="G22" s="38"/>
      <c r="H22" s="38"/>
      <c r="M22" s="64"/>
      <c r="N22" s="64"/>
      <c r="O22" s="64"/>
      <c r="P22" s="64"/>
    </row>
    <row r="23" spans="2:16" s="25" customFormat="1" ht="18" customHeight="1">
      <c r="B23" s="30" t="s">
        <v>67</v>
      </c>
      <c r="C23" s="52"/>
      <c r="E23" s="39"/>
      <c r="M23" s="64"/>
      <c r="N23" s="64"/>
      <c r="O23" s="64"/>
      <c r="P23" s="64"/>
    </row>
    <row r="24" spans="2:16" s="28" customFormat="1" ht="6.75" customHeight="1">
      <c r="B24" s="31"/>
      <c r="M24" s="65"/>
      <c r="N24" s="65"/>
      <c r="O24" s="65"/>
      <c r="P24" s="65"/>
    </row>
    <row r="25" spans="2:16" s="25" customFormat="1" ht="18" customHeight="1">
      <c r="B25" s="30" t="s">
        <v>5</v>
      </c>
      <c r="C25" s="52"/>
      <c r="D25" s="36"/>
      <c r="M25" s="64"/>
      <c r="N25" s="64"/>
      <c r="O25" s="64"/>
      <c r="P25" s="64"/>
    </row>
    <row r="26" spans="2:16" s="28" customFormat="1" ht="6.75" customHeight="1">
      <c r="B26" s="31"/>
      <c r="C26" s="33"/>
      <c r="D26" s="33"/>
      <c r="M26" s="65"/>
      <c r="N26" s="65"/>
      <c r="O26" s="65"/>
      <c r="P26" s="65"/>
    </row>
    <row r="27" spans="2:16" s="25" customFormat="1" ht="18" customHeight="1">
      <c r="B27" s="25" t="s">
        <v>26</v>
      </c>
      <c r="C27" s="51">
        <v>52</v>
      </c>
      <c r="M27" s="64"/>
      <c r="N27" s="64"/>
      <c r="O27" s="64"/>
      <c r="P27" s="64"/>
    </row>
    <row r="28" spans="2:16" s="28" customFormat="1" ht="6.75" customHeight="1">
      <c r="M28" s="65"/>
      <c r="N28" s="65"/>
      <c r="O28" s="65"/>
      <c r="P28" s="65"/>
    </row>
    <row r="29" spans="2:16" s="25" customFormat="1" ht="18" customHeight="1">
      <c r="B29" s="30" t="s">
        <v>66</v>
      </c>
      <c r="C29" s="51">
        <v>6</v>
      </c>
      <c r="K29" s="40"/>
      <c r="M29" s="64"/>
      <c r="N29" s="64"/>
      <c r="O29" s="64"/>
      <c r="P29" s="64"/>
    </row>
    <row r="30" spans="2:16" s="28" customFormat="1" ht="6.75" customHeight="1">
      <c r="B30" s="41"/>
      <c r="M30" s="65"/>
      <c r="N30" s="65"/>
      <c r="O30" s="65"/>
      <c r="P30" s="65"/>
    </row>
    <row r="31" spans="2:16" s="25" customFormat="1" ht="26">
      <c r="C31" s="30" t="s">
        <v>30</v>
      </c>
      <c r="E31" s="30" t="s">
        <v>85</v>
      </c>
      <c r="M31" s="64"/>
      <c r="N31" s="64"/>
      <c r="O31" s="64"/>
      <c r="P31" s="64"/>
    </row>
    <row r="32" spans="2:16" s="25" customFormat="1" ht="18" customHeight="1">
      <c r="B32" s="25" t="s">
        <v>0</v>
      </c>
      <c r="C32" s="52"/>
      <c r="D32" s="32"/>
      <c r="E32" s="52"/>
      <c r="M32" s="64"/>
      <c r="N32" s="64"/>
      <c r="O32" s="64"/>
      <c r="P32" s="64"/>
    </row>
    <row r="33" spans="2:16" s="25" customFormat="1" ht="6.75" customHeight="1">
      <c r="C33" s="42"/>
      <c r="D33" s="42"/>
      <c r="E33" s="42"/>
      <c r="M33" s="64"/>
      <c r="N33" s="64"/>
      <c r="O33" s="64"/>
      <c r="P33" s="64"/>
    </row>
    <row r="34" spans="2:16" s="25" customFormat="1" ht="18" customHeight="1">
      <c r="B34" s="25" t="s">
        <v>32</v>
      </c>
      <c r="C34" s="53">
        <v>10</v>
      </c>
      <c r="D34" s="43"/>
      <c r="E34" s="53">
        <v>15</v>
      </c>
      <c r="M34" s="64"/>
      <c r="N34" s="64"/>
      <c r="O34" s="64"/>
      <c r="P34" s="64"/>
    </row>
    <row r="35" spans="2:16" s="25" customFormat="1" ht="6.75" customHeight="1">
      <c r="B35" s="39"/>
      <c r="C35" s="44"/>
      <c r="D35" s="44"/>
      <c r="E35" s="44"/>
      <c r="F35" s="39"/>
      <c r="M35" s="64"/>
      <c r="N35" s="64"/>
      <c r="O35" s="64"/>
      <c r="P35" s="64"/>
    </row>
    <row r="36" spans="2:16" s="25" customFormat="1" ht="18" customHeight="1">
      <c r="B36" s="39" t="s">
        <v>33</v>
      </c>
      <c r="C36" s="53">
        <v>1</v>
      </c>
      <c r="D36" s="44"/>
      <c r="E36" s="44"/>
      <c r="F36" s="39"/>
      <c r="M36" s="64"/>
      <c r="N36" s="64"/>
      <c r="O36" s="64"/>
      <c r="P36" s="64" t="str">
        <f>IF(C7=0,"",C7)</f>
        <v/>
      </c>
    </row>
    <row r="37" spans="2:16" s="25" customFormat="1" ht="6.75" customHeight="1">
      <c r="B37" s="39"/>
      <c r="C37" s="44"/>
      <c r="D37" s="44"/>
      <c r="E37" s="44"/>
      <c r="F37" s="44"/>
      <c r="G37" s="44"/>
      <c r="H37" s="39"/>
      <c r="M37" s="64"/>
      <c r="N37" s="64"/>
      <c r="O37" s="64"/>
      <c r="P37" s="64"/>
    </row>
    <row r="38" spans="2:16" s="25" customFormat="1" ht="13">
      <c r="B38" s="39"/>
      <c r="C38" s="44" t="s">
        <v>34</v>
      </c>
      <c r="D38" s="44"/>
      <c r="E38" s="44" t="s">
        <v>35</v>
      </c>
      <c r="G38" s="44" t="s">
        <v>36</v>
      </c>
      <c r="I38" s="39" t="s">
        <v>37</v>
      </c>
      <c r="K38" s="25" t="s">
        <v>38</v>
      </c>
      <c r="M38" s="64"/>
      <c r="N38" s="64"/>
      <c r="O38" s="64"/>
      <c r="P38" s="64"/>
    </row>
    <row r="39" spans="2:16" s="25" customFormat="1" ht="18" customHeight="1">
      <c r="B39" s="39" t="s">
        <v>39</v>
      </c>
      <c r="C39" s="45">
        <v>0.01</v>
      </c>
      <c r="D39" s="46"/>
      <c r="E39" s="45">
        <v>0.02</v>
      </c>
      <c r="F39" s="46"/>
      <c r="G39" s="45">
        <v>0.03</v>
      </c>
      <c r="H39" s="46"/>
      <c r="I39" s="45">
        <v>0.04</v>
      </c>
      <c r="J39" s="47"/>
      <c r="K39" s="45">
        <v>0.05</v>
      </c>
      <c r="M39" s="66"/>
      <c r="N39" s="64"/>
      <c r="O39" s="64"/>
      <c r="P39" s="64"/>
    </row>
    <row r="40" spans="2:16" s="25" customFormat="1" ht="13">
      <c r="C40" s="48"/>
      <c r="D40" s="46"/>
      <c r="E40" s="48"/>
      <c r="F40" s="46"/>
      <c r="G40" s="48"/>
      <c r="H40" s="46"/>
      <c r="I40" s="48"/>
      <c r="J40" s="46"/>
      <c r="K40" s="48"/>
      <c r="M40" s="64"/>
      <c r="N40" s="64"/>
      <c r="O40" s="64"/>
      <c r="P40" s="64"/>
    </row>
    <row r="41" spans="2:16" s="25" customFormat="1" ht="14" thickBot="1">
      <c r="B41" s="49"/>
      <c r="C41" s="49"/>
      <c r="D41" s="49"/>
      <c r="E41" s="49"/>
      <c r="F41" s="49"/>
      <c r="G41" s="49"/>
      <c r="H41" s="49"/>
      <c r="I41" s="49"/>
      <c r="J41" s="49"/>
      <c r="K41" s="49"/>
      <c r="L41" s="49"/>
      <c r="M41" s="67"/>
      <c r="N41" s="68"/>
      <c r="O41" s="64"/>
      <c r="P41" s="64"/>
    </row>
    <row r="42" spans="2:16" s="25" customFormat="1" ht="15" customHeight="1">
      <c r="B42" s="120" t="s">
        <v>93</v>
      </c>
      <c r="C42" s="121"/>
      <c r="D42" s="121"/>
      <c r="E42" s="121"/>
      <c r="F42" s="121"/>
      <c r="G42" s="121"/>
      <c r="H42" s="121"/>
      <c r="I42" s="121"/>
      <c r="J42" s="121"/>
      <c r="K42" s="121"/>
      <c r="L42" s="121"/>
      <c r="M42" s="121"/>
      <c r="N42" s="62"/>
      <c r="O42" s="62"/>
      <c r="P42" s="64"/>
    </row>
    <row r="43" spans="2:16" s="25" customFormat="1" ht="14.25" customHeight="1">
      <c r="B43" s="122"/>
      <c r="C43" s="122"/>
      <c r="D43" s="122"/>
      <c r="E43" s="122"/>
      <c r="F43" s="122"/>
      <c r="G43" s="122"/>
      <c r="H43" s="122"/>
      <c r="I43" s="122"/>
      <c r="J43" s="122"/>
      <c r="K43" s="122"/>
      <c r="L43" s="122"/>
      <c r="M43" s="122"/>
      <c r="N43" s="62"/>
      <c r="O43" s="62"/>
    </row>
    <row r="44" spans="2:16" s="25" customFormat="1" ht="14.25" customHeight="1">
      <c r="B44" s="122"/>
      <c r="C44" s="122"/>
      <c r="D44" s="122"/>
      <c r="E44" s="122"/>
      <c r="F44" s="122"/>
      <c r="G44" s="122"/>
      <c r="H44" s="122"/>
      <c r="I44" s="122"/>
      <c r="J44" s="122"/>
      <c r="K44" s="122"/>
      <c r="L44" s="122"/>
      <c r="M44" s="122"/>
      <c r="N44" s="62"/>
      <c r="O44" s="62"/>
    </row>
    <row r="45" spans="2:16" s="25" customFormat="1" ht="14.25" customHeight="1"/>
    <row r="46" spans="2:16" s="25" customFormat="1" ht="13"/>
    <row r="47" spans="2:16" s="25" customFormat="1" ht="13"/>
    <row r="48" spans="2:16" s="25" customFormat="1" ht="13"/>
    <row r="49" s="25" customFormat="1" ht="13"/>
    <row r="50" s="25" customFormat="1" ht="13"/>
    <row r="51" s="25" customFormat="1" ht="13"/>
    <row r="52" s="25" customFormat="1" ht="13"/>
    <row r="53" s="25" customFormat="1" ht="13"/>
    <row r="54" s="25" customFormat="1" ht="13"/>
    <row r="55" s="25" customFormat="1" ht="13"/>
    <row r="56" s="25" customFormat="1" ht="13"/>
    <row r="57" s="25" customFormat="1" ht="13"/>
    <row r="58" s="25" customFormat="1" ht="13"/>
    <row r="59" s="25" customFormat="1" ht="13"/>
    <row r="60" s="25" customFormat="1" ht="13"/>
    <row r="61" s="25" customFormat="1" ht="13"/>
    <row r="62" s="25" customFormat="1" ht="13"/>
    <row r="63" s="25" customFormat="1" ht="13"/>
    <row r="64" s="25" customFormat="1" ht="13"/>
    <row r="65" s="25" customFormat="1" ht="13"/>
    <row r="66" s="25" customFormat="1" ht="13"/>
    <row r="67" s="25" customFormat="1" ht="13"/>
    <row r="68" s="25" customFormat="1" ht="13"/>
    <row r="69" s="25" customFormat="1" ht="13"/>
    <row r="70" s="25" customFormat="1" ht="13"/>
    <row r="71" s="25" customFormat="1" ht="13"/>
    <row r="72" s="25" customFormat="1" ht="13"/>
    <row r="73" s="25" customFormat="1" ht="13"/>
    <row r="74" s="25" customFormat="1" ht="13"/>
    <row r="75" s="25" customFormat="1" ht="13"/>
    <row r="76" s="25" customFormat="1" ht="13"/>
    <row r="77" s="25" customFormat="1" ht="13"/>
    <row r="78" s="25" customFormat="1" ht="13"/>
    <row r="79" s="25" customFormat="1" ht="13"/>
    <row r="80" s="25" customFormat="1" ht="13"/>
    <row r="81" s="25" customFormat="1" ht="13"/>
    <row r="82" s="25" customFormat="1" ht="13"/>
    <row r="83" s="25" customFormat="1" ht="13"/>
    <row r="84" s="25" customFormat="1" ht="13"/>
    <row r="85" s="25" customFormat="1" ht="13"/>
    <row r="86" s="25" customFormat="1" ht="13"/>
    <row r="87" s="25" customFormat="1" ht="13"/>
    <row r="88" s="25" customFormat="1" ht="13"/>
    <row r="89" s="25" customFormat="1" ht="13"/>
    <row r="90" s="25" customFormat="1" ht="13"/>
    <row r="91" s="25" customFormat="1" ht="13"/>
    <row r="92" s="25" customFormat="1" ht="13"/>
    <row r="93" s="25" customFormat="1" ht="13"/>
    <row r="94" s="25" customFormat="1" ht="13"/>
    <row r="95" s="25" customFormat="1" ht="13"/>
    <row r="96" s="25" customFormat="1" ht="13"/>
    <row r="97" s="25" customFormat="1" ht="13"/>
    <row r="98" s="25" customFormat="1" ht="13"/>
    <row r="99" s="25" customFormat="1" ht="13"/>
    <row r="100" s="25" customFormat="1" ht="13"/>
    <row r="101" s="25" customFormat="1" ht="13"/>
    <row r="102" s="25" customFormat="1" ht="13"/>
    <row r="103" s="25" customFormat="1" ht="13"/>
  </sheetData>
  <sheetProtection sheet="1" objects="1" scenarios="1" selectLockedCells="1"/>
  <customSheetViews>
    <customSheetView guid="{CBEADD10-3E91-40AA-862C-C6F6E1838453}" showPageBreaks="1" showGridLines="0" showRuler="0" topLeftCell="A3">
      <selection activeCell="M42" sqref="B42:N44"/>
    </customSheetView>
  </customSheetViews>
  <mergeCells count="3">
    <mergeCell ref="C7:L7"/>
    <mergeCell ref="C9:H9"/>
    <mergeCell ref="B42:M44"/>
  </mergeCells>
  <phoneticPr fontId="0" type="noConversion"/>
  <pageMargins left="0.75" right="0.75" top="0.5" bottom="0.5" header="0.5" footer="0.5"/>
  <pageSetup scale="88" orientation="landscape" horizontalDpi="4294967292" verticalDpi="30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T38"/>
  <sheetViews>
    <sheetView showGridLines="0" showRowColHeaders="0" zoomScaleSheetLayoutView="85" workbookViewId="0">
      <selection activeCell="A36" sqref="A36:T38"/>
    </sheetView>
  </sheetViews>
  <sheetFormatPr baseColWidth="10" defaultColWidth="9.1640625" defaultRowHeight="12" x14ac:dyDescent="0"/>
  <cols>
    <col min="1" max="9" width="6.1640625" style="23" customWidth="1"/>
    <col min="10" max="10" width="10.1640625" style="23" customWidth="1"/>
    <col min="11" max="11" width="3.1640625" style="23" customWidth="1"/>
    <col min="12" max="12" width="6.1640625" style="23" customWidth="1"/>
    <col min="13" max="13" width="4.5" style="23" customWidth="1"/>
    <col min="14" max="14" width="4.33203125" style="23" customWidth="1"/>
    <col min="15" max="17" width="6.1640625" style="23" customWidth="1"/>
    <col min="18" max="18" width="7.1640625" style="23" customWidth="1"/>
    <col min="19" max="19" width="6.1640625" style="23" customWidth="1"/>
    <col min="20" max="20" width="6.5" style="23" customWidth="1"/>
    <col min="21" max="24" width="6.1640625" style="23" customWidth="1"/>
    <col min="25" max="16384" width="9.1640625" style="23"/>
  </cols>
  <sheetData>
    <row r="1" spans="1:10" ht="18">
      <c r="A1" s="22" t="s">
        <v>89</v>
      </c>
    </row>
    <row r="2" spans="1:10" ht="18">
      <c r="A2" s="22" t="s">
        <v>64</v>
      </c>
    </row>
    <row r="3" spans="1:10" ht="15">
      <c r="A3" s="24" t="s">
        <v>87</v>
      </c>
    </row>
    <row r="4" spans="1:10" ht="15">
      <c r="A4" s="24"/>
    </row>
    <row r="5" spans="1:10" ht="13">
      <c r="A5" s="25"/>
    </row>
    <row r="6" spans="1:10" ht="13">
      <c r="A6" s="25"/>
    </row>
    <row r="7" spans="1:10" ht="13">
      <c r="A7" s="25"/>
    </row>
    <row r="8" spans="1:10" ht="21.75" customHeight="1">
      <c r="A8" s="54" t="s">
        <v>70</v>
      </c>
      <c r="B8" s="55"/>
      <c r="C8" s="55"/>
      <c r="D8" s="133" t="str">
        <f>IF('Data Input'!C7=0,"",'Data Input'!C7)</f>
        <v/>
      </c>
      <c r="E8" s="133"/>
      <c r="F8" s="133"/>
      <c r="G8" s="133"/>
      <c r="H8" s="133"/>
      <c r="I8" s="133"/>
      <c r="J8" s="133"/>
    </row>
    <row r="9" spans="1:10" ht="21.75" customHeight="1">
      <c r="A9" s="54" t="s">
        <v>75</v>
      </c>
      <c r="B9" s="55"/>
      <c r="C9" s="55"/>
      <c r="D9" s="134" t="str">
        <f>IF('Data Input'!L9=0,"",'Data Input'!L9)</f>
        <v/>
      </c>
      <c r="E9" s="135"/>
      <c r="F9" s="135"/>
      <c r="G9" s="135"/>
      <c r="H9" s="135"/>
      <c r="I9" s="135"/>
      <c r="J9" s="56"/>
    </row>
    <row r="10" spans="1:10" ht="21.75" customHeight="1">
      <c r="A10" s="54" t="s">
        <v>71</v>
      </c>
      <c r="B10" s="55"/>
      <c r="C10" s="55"/>
      <c r="D10" s="133" t="str">
        <f>IF('Data Input'!C9=0,"",'Data Input'!C9)</f>
        <v/>
      </c>
      <c r="E10" s="133"/>
      <c r="F10" s="133"/>
      <c r="G10" s="133"/>
      <c r="H10" s="133"/>
      <c r="I10" s="133"/>
      <c r="J10" s="133"/>
    </row>
    <row r="11" spans="1:10" ht="13">
      <c r="A11" s="25"/>
    </row>
    <row r="12" spans="1:10" ht="20.25" customHeight="1">
      <c r="A12" s="128" t="s">
        <v>76</v>
      </c>
      <c r="B12" s="129"/>
      <c r="C12" s="129"/>
      <c r="D12" s="129"/>
      <c r="E12" s="129"/>
      <c r="F12" s="129"/>
      <c r="G12" s="129"/>
      <c r="H12" s="129"/>
      <c r="I12" s="129"/>
      <c r="J12" s="130"/>
    </row>
    <row r="13" spans="1:10" ht="20.25" customHeight="1">
      <c r="A13" s="136" t="s">
        <v>77</v>
      </c>
      <c r="B13" s="124"/>
      <c r="C13" s="124"/>
      <c r="D13" s="124"/>
      <c r="E13" s="57"/>
      <c r="F13" s="57"/>
      <c r="G13" s="57"/>
      <c r="H13" s="131">
        <f>'Final result'!B19</f>
        <v>0</v>
      </c>
      <c r="I13" s="131"/>
      <c r="J13" s="132"/>
    </row>
    <row r="14" spans="1:10" ht="20.25" customHeight="1">
      <c r="A14" s="58" t="s">
        <v>78</v>
      </c>
      <c r="B14" s="59"/>
      <c r="C14" s="59"/>
      <c r="D14" s="59"/>
      <c r="E14" s="59"/>
      <c r="F14" s="59"/>
      <c r="G14" s="59"/>
      <c r="H14" s="131">
        <f>'Final result'!B20</f>
        <v>0</v>
      </c>
      <c r="I14" s="124"/>
      <c r="J14" s="125"/>
    </row>
    <row r="15" spans="1:10" ht="20.25" customHeight="1">
      <c r="A15" s="58" t="s">
        <v>53</v>
      </c>
      <c r="B15" s="59"/>
      <c r="C15" s="59"/>
      <c r="D15" s="59"/>
      <c r="E15" s="59"/>
      <c r="F15" s="59"/>
      <c r="G15" s="59"/>
      <c r="H15" s="123" t="e">
        <f>'Final result'!B21</f>
        <v>#NUM!</v>
      </c>
      <c r="I15" s="124"/>
      <c r="J15" s="125"/>
    </row>
    <row r="16" spans="1:10" ht="20.25" customHeight="1">
      <c r="A16" s="58" t="s">
        <v>79</v>
      </c>
      <c r="B16" s="59"/>
      <c r="C16" s="59"/>
      <c r="D16" s="59"/>
      <c r="E16" s="59"/>
      <c r="F16" s="59"/>
      <c r="G16" s="59"/>
      <c r="H16" s="126" t="e">
        <f>'Final result'!B22</f>
        <v>#DIV/0!</v>
      </c>
      <c r="I16" s="124"/>
      <c r="J16" s="125"/>
    </row>
    <row r="28" spans="3:3">
      <c r="C28" s="60"/>
    </row>
    <row r="35" spans="1:20" ht="13" thickBot="1">
      <c r="A35" s="61"/>
      <c r="B35" s="61"/>
      <c r="C35" s="61"/>
      <c r="D35" s="61"/>
      <c r="E35" s="61"/>
      <c r="F35" s="61"/>
      <c r="G35" s="61"/>
      <c r="H35" s="61"/>
      <c r="I35" s="61"/>
      <c r="J35" s="61"/>
      <c r="K35" s="61"/>
      <c r="L35" s="61"/>
      <c r="M35" s="61"/>
      <c r="N35" s="61"/>
      <c r="O35" s="61"/>
      <c r="P35" s="61"/>
      <c r="Q35" s="61"/>
      <c r="R35" s="61"/>
      <c r="S35" s="61"/>
      <c r="T35" s="61"/>
    </row>
    <row r="36" spans="1:20" ht="13.5" customHeight="1">
      <c r="A36" s="120" t="s">
        <v>94</v>
      </c>
      <c r="B36" s="120"/>
      <c r="C36" s="120"/>
      <c r="D36" s="120"/>
      <c r="E36" s="120"/>
      <c r="F36" s="120"/>
      <c r="G36" s="120"/>
      <c r="H36" s="120"/>
      <c r="I36" s="120"/>
      <c r="J36" s="120"/>
      <c r="K36" s="120"/>
      <c r="L36" s="120"/>
      <c r="M36" s="121"/>
      <c r="N36" s="121"/>
      <c r="O36" s="121"/>
      <c r="P36" s="121"/>
      <c r="Q36" s="121"/>
      <c r="R36" s="121"/>
      <c r="S36" s="121"/>
      <c r="T36" s="121"/>
    </row>
    <row r="37" spans="1:20" ht="20.25" customHeight="1">
      <c r="A37" s="127"/>
      <c r="B37" s="127"/>
      <c r="C37" s="127"/>
      <c r="D37" s="127"/>
      <c r="E37" s="127"/>
      <c r="F37" s="127"/>
      <c r="G37" s="127"/>
      <c r="H37" s="127"/>
      <c r="I37" s="127"/>
      <c r="J37" s="127"/>
      <c r="K37" s="127"/>
      <c r="L37" s="127"/>
      <c r="M37" s="122"/>
      <c r="N37" s="122"/>
      <c r="O37" s="122"/>
      <c r="P37" s="122"/>
      <c r="Q37" s="122"/>
      <c r="R37" s="122"/>
      <c r="S37" s="122"/>
      <c r="T37" s="122"/>
    </row>
    <row r="38" spans="1:20" ht="12.75" customHeight="1">
      <c r="A38" s="127"/>
      <c r="B38" s="127"/>
      <c r="C38" s="127"/>
      <c r="D38" s="127"/>
      <c r="E38" s="127"/>
      <c r="F38" s="127"/>
      <c r="G38" s="127"/>
      <c r="H38" s="127"/>
      <c r="I38" s="127"/>
      <c r="J38" s="127"/>
      <c r="K38" s="127"/>
      <c r="L38" s="127"/>
      <c r="M38" s="122"/>
      <c r="N38" s="122"/>
      <c r="O38" s="122"/>
      <c r="P38" s="122"/>
      <c r="Q38" s="122"/>
      <c r="R38" s="122"/>
      <c r="S38" s="122"/>
      <c r="T38" s="122"/>
    </row>
  </sheetData>
  <sheetProtection sheet="1" objects="1" scenarios="1" selectLockedCells="1"/>
  <customSheetViews>
    <customSheetView guid="{CBEADD10-3E91-40AA-862C-C6F6E1838453}" showPageBreaks="1" showGridLines="0" showRuler="0">
      <selection sqref="A1:IV65536"/>
    </customSheetView>
  </customSheetViews>
  <mergeCells count="10">
    <mergeCell ref="D8:J8"/>
    <mergeCell ref="D9:I9"/>
    <mergeCell ref="D10:J10"/>
    <mergeCell ref="A13:D13"/>
    <mergeCell ref="H14:J14"/>
    <mergeCell ref="H15:J15"/>
    <mergeCell ref="H16:J16"/>
    <mergeCell ref="A36:T38"/>
    <mergeCell ref="A12:J12"/>
    <mergeCell ref="H13:J13"/>
  </mergeCells>
  <phoneticPr fontId="0" type="noConversion"/>
  <pageMargins left="0.75" right="0.75" top="0.5" bottom="0.5" header="0.5" footer="0.5"/>
  <pageSetup scale="95" orientation="landscape"/>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N44"/>
  <sheetViews>
    <sheetView showGridLines="0" showRowColHeaders="0" zoomScaleSheetLayoutView="85" workbookViewId="0">
      <selection activeCell="A42" sqref="A42:H42"/>
    </sheetView>
  </sheetViews>
  <sheetFormatPr baseColWidth="10" defaultColWidth="8.83203125" defaultRowHeight="12" x14ac:dyDescent="0"/>
  <cols>
    <col min="1" max="1" width="31.5" customWidth="1"/>
    <col min="2" max="8" width="14.1640625" customWidth="1"/>
  </cols>
  <sheetData>
    <row r="1" spans="1:9" ht="18">
      <c r="A1" s="16" t="s">
        <v>90</v>
      </c>
      <c r="B1" s="1"/>
    </row>
    <row r="2" spans="1:9" ht="18">
      <c r="A2" s="16" t="s">
        <v>64</v>
      </c>
      <c r="B2" s="16"/>
    </row>
    <row r="3" spans="1:9" ht="15">
      <c r="A3" s="3" t="s">
        <v>88</v>
      </c>
      <c r="B3" s="3"/>
    </row>
    <row r="4" spans="1:9" ht="15">
      <c r="A4" s="3"/>
      <c r="B4" s="3"/>
    </row>
    <row r="6" spans="1:9" ht="13">
      <c r="A6" s="18" t="s">
        <v>8</v>
      </c>
      <c r="B6" s="18">
        <v>0</v>
      </c>
      <c r="C6" s="18">
        <v>1</v>
      </c>
      <c r="D6" s="18">
        <v>2</v>
      </c>
      <c r="E6" s="18">
        <v>3</v>
      </c>
      <c r="F6" s="18">
        <v>4</v>
      </c>
      <c r="G6" s="18">
        <v>5</v>
      </c>
      <c r="H6" s="19" t="s">
        <v>52</v>
      </c>
    </row>
    <row r="7" spans="1:9" ht="13">
      <c r="A7" s="13" t="s">
        <v>9</v>
      </c>
      <c r="B7" s="11">
        <f>-Calculations!B15</f>
        <v>0</v>
      </c>
      <c r="D7" s="11"/>
      <c r="E7" s="11"/>
      <c r="F7" s="11"/>
      <c r="G7" s="11"/>
      <c r="H7" s="14">
        <f>SUM(B7:G7)</f>
        <v>0</v>
      </c>
    </row>
    <row r="8" spans="1:9" ht="13">
      <c r="A8" s="13" t="s">
        <v>10</v>
      </c>
      <c r="B8" s="13"/>
      <c r="C8" s="11">
        <f>Calculations!$B$31</f>
        <v>0</v>
      </c>
      <c r="D8" s="11">
        <f>Calculations!$B$31</f>
        <v>0</v>
      </c>
      <c r="E8" s="11">
        <f>Calculations!$B$31</f>
        <v>0</v>
      </c>
      <c r="F8" s="11">
        <f>Calculations!$B$31</f>
        <v>0</v>
      </c>
      <c r="G8" s="11">
        <f>Calculations!$B$31</f>
        <v>0</v>
      </c>
      <c r="H8" s="14">
        <f>SUM(C8:G8)</f>
        <v>0</v>
      </c>
    </row>
    <row r="9" spans="1:9" ht="13">
      <c r="A9" s="13" t="s">
        <v>63</v>
      </c>
      <c r="B9" s="13"/>
      <c r="C9" s="11">
        <f>Calculations!$B$70</f>
        <v>0</v>
      </c>
      <c r="D9" s="11">
        <f>Calculations!D70</f>
        <v>0</v>
      </c>
      <c r="E9" s="11">
        <f>Calculations!F70</f>
        <v>0</v>
      </c>
      <c r="F9" s="11">
        <f>Calculations!H70</f>
        <v>0</v>
      </c>
      <c r="G9" s="11">
        <f>Calculations!J70</f>
        <v>0</v>
      </c>
      <c r="H9" s="14">
        <f>SUM(C9:G9)</f>
        <v>0</v>
      </c>
    </row>
    <row r="10" spans="1:9" ht="13">
      <c r="A10" s="15" t="s">
        <v>62</v>
      </c>
      <c r="B10" s="17"/>
      <c r="C10" s="17">
        <f>Calculations!$B$55</f>
        <v>0</v>
      </c>
      <c r="D10" s="17">
        <f>Calculations!$B$55</f>
        <v>0</v>
      </c>
      <c r="E10" s="17">
        <f>Calculations!$B$55</f>
        <v>0</v>
      </c>
      <c r="F10" s="17">
        <f>Calculations!$B$55</f>
        <v>0</v>
      </c>
      <c r="G10" s="17">
        <f>Calculations!$B$55</f>
        <v>0</v>
      </c>
      <c r="H10" s="14">
        <f>SUM(C10:G10)</f>
        <v>0</v>
      </c>
      <c r="I10" s="10"/>
    </row>
    <row r="11" spans="1:9" ht="13">
      <c r="A11" s="13" t="s">
        <v>61</v>
      </c>
      <c r="B11" s="11">
        <f>SUM(B7:B10)</f>
        <v>0</v>
      </c>
      <c r="C11" s="11">
        <f t="shared" ref="C11:G11" si="0">SUM(C7:C10)</f>
        <v>0</v>
      </c>
      <c r="D11" s="11">
        <f t="shared" si="0"/>
        <v>0</v>
      </c>
      <c r="E11" s="11">
        <f t="shared" si="0"/>
        <v>0</v>
      </c>
      <c r="F11" s="11">
        <f t="shared" si="0"/>
        <v>0</v>
      </c>
      <c r="G11" s="11">
        <f t="shared" si="0"/>
        <v>0</v>
      </c>
      <c r="H11" s="11">
        <f>SUM(H7:H10)</f>
        <v>0</v>
      </c>
    </row>
    <row r="12" spans="1:9" hidden="1">
      <c r="A12" t="s">
        <v>13</v>
      </c>
      <c r="C12" s="2">
        <f>C11</f>
        <v>0</v>
      </c>
      <c r="D12" s="2">
        <f>D11+C12</f>
        <v>0</v>
      </c>
      <c r="E12" s="2">
        <f>E11+D12</f>
        <v>0</v>
      </c>
      <c r="F12" s="2">
        <f>F11+E12</f>
        <v>0</v>
      </c>
      <c r="G12" s="2">
        <f>G11+F12</f>
        <v>0</v>
      </c>
    </row>
    <row r="13" spans="1:9" hidden="1">
      <c r="A13" t="s">
        <v>49</v>
      </c>
      <c r="C13" s="6">
        <f>IF(C12&gt;0,1,0)</f>
        <v>0</v>
      </c>
      <c r="D13" s="6">
        <f>IF(AND(D12&gt;0,C12&lt;0),1,0)</f>
        <v>0</v>
      </c>
      <c r="E13" s="6">
        <f>IF(AND(E12&gt;0,D12&lt;0),1,0)</f>
        <v>0</v>
      </c>
      <c r="F13" s="6">
        <f>IF(AND(F12&gt;0,E12&lt;0),1,0)</f>
        <v>0</v>
      </c>
      <c r="G13" s="6">
        <f>IF(AND(G12&gt;0,F12&lt;0),1,0)</f>
        <v>0</v>
      </c>
    </row>
    <row r="14" spans="1:9" hidden="1">
      <c r="A14" t="s">
        <v>50</v>
      </c>
      <c r="C14" s="7" t="e">
        <f>(C11-C12)/C11*12</f>
        <v>#DIV/0!</v>
      </c>
      <c r="D14" s="7" t="e">
        <f>(D11-D12)/D11*12</f>
        <v>#DIV/0!</v>
      </c>
      <c r="E14" s="7" t="e">
        <f>(E11-E12)/E11*12</f>
        <v>#DIV/0!</v>
      </c>
      <c r="F14" s="7" t="e">
        <f>(F11-F12)/F11*12</f>
        <v>#DIV/0!</v>
      </c>
      <c r="G14" s="7" t="e">
        <f>(G11-G12)/G11*12</f>
        <v>#DIV/0!</v>
      </c>
    </row>
    <row r="15" spans="1:9" hidden="1">
      <c r="A15" t="s">
        <v>51</v>
      </c>
      <c r="C15" s="7" t="e">
        <f>((C6-1)*12+C14)*C13</f>
        <v>#DIV/0!</v>
      </c>
      <c r="D15" s="7" t="e">
        <f>((D6-1)*12+D14)*D13</f>
        <v>#DIV/0!</v>
      </c>
      <c r="E15" s="7" t="e">
        <f>((E6-1)*12+E14)*E13</f>
        <v>#DIV/0!</v>
      </c>
      <c r="F15" s="7" t="e">
        <f>((F6-1)*12+F14)*F13</f>
        <v>#DIV/0!</v>
      </c>
      <c r="G15" s="7" t="e">
        <f>((G6-1)*12+G14)*G13</f>
        <v>#DIV/0!</v>
      </c>
    </row>
    <row r="17" spans="1:4">
      <c r="D17" s="2"/>
    </row>
    <row r="18" spans="1:4" ht="13">
      <c r="A18" s="18" t="s">
        <v>60</v>
      </c>
      <c r="B18" s="20"/>
      <c r="C18" s="4"/>
    </row>
    <row r="19" spans="1:4" ht="13">
      <c r="A19" s="13" t="s">
        <v>11</v>
      </c>
      <c r="B19" s="11">
        <f>-SUM(B7:G7)</f>
        <v>0</v>
      </c>
    </row>
    <row r="20" spans="1:4" ht="13">
      <c r="A20" s="13" t="s">
        <v>12</v>
      </c>
      <c r="B20" s="11">
        <f>SUM(C8:G10)</f>
        <v>0</v>
      </c>
    </row>
    <row r="21" spans="1:4" ht="13">
      <c r="A21" s="13" t="s">
        <v>53</v>
      </c>
      <c r="B21" s="12" t="e">
        <f>IRR(B11:G11)</f>
        <v>#NUM!</v>
      </c>
    </row>
    <row r="22" spans="1:4" ht="13">
      <c r="A22" s="13" t="s">
        <v>73</v>
      </c>
      <c r="B22" s="116" t="e">
        <f>B19/(B20/60)</f>
        <v>#DIV/0!</v>
      </c>
    </row>
    <row r="25" spans="1:4">
      <c r="A25" s="5"/>
      <c r="B25" s="5"/>
    </row>
    <row r="26" spans="1:4">
      <c r="C26" s="8"/>
    </row>
    <row r="27" spans="1:4">
      <c r="C27" s="9"/>
    </row>
    <row r="40" spans="1:14" ht="9.75" customHeight="1"/>
    <row r="41" spans="1:14" ht="13" thickBot="1">
      <c r="A41" s="21"/>
      <c r="B41" s="21"/>
      <c r="C41" s="21"/>
      <c r="D41" s="21"/>
      <c r="E41" s="21"/>
      <c r="F41" s="21"/>
      <c r="G41" s="21"/>
      <c r="H41" s="21"/>
      <c r="J41" s="109"/>
      <c r="K41" s="109"/>
    </row>
    <row r="42" spans="1:14" ht="45" customHeight="1">
      <c r="A42" s="120" t="s">
        <v>95</v>
      </c>
      <c r="B42" s="137"/>
      <c r="C42" s="137"/>
      <c r="D42" s="137"/>
      <c r="E42" s="137"/>
      <c r="F42" s="137"/>
      <c r="G42" s="137"/>
      <c r="H42" s="137"/>
      <c r="I42" s="108"/>
      <c r="J42" s="108"/>
      <c r="K42" s="108"/>
      <c r="N42" s="110"/>
    </row>
    <row r="43" spans="1:14">
      <c r="A43" s="107"/>
      <c r="B43" s="107"/>
      <c r="C43" s="107"/>
      <c r="D43" s="107"/>
      <c r="E43" s="107"/>
      <c r="F43" s="107"/>
      <c r="G43" s="107"/>
      <c r="H43" s="107"/>
      <c r="I43" s="107"/>
      <c r="J43" s="107"/>
      <c r="K43" s="107"/>
    </row>
    <row r="44" spans="1:14">
      <c r="A44" s="107"/>
      <c r="B44" s="107"/>
      <c r="C44" s="107"/>
      <c r="D44" s="107"/>
      <c r="E44" s="107"/>
      <c r="F44" s="107"/>
      <c r="G44" s="107"/>
      <c r="H44" s="107"/>
      <c r="I44" s="107"/>
      <c r="J44" s="107"/>
      <c r="K44" s="107"/>
    </row>
  </sheetData>
  <sheetProtection sheet="1" objects="1" scenarios="1" selectLockedCells="1"/>
  <customSheetViews>
    <customSheetView guid="{CBEADD10-3E91-40AA-862C-C6F6E1838453}" showPageBreaks="1" showGridLines="0" hiddenRows="1" showRuler="0">
      <selection activeCell="A42" sqref="A42:B42"/>
    </customSheetView>
  </customSheetViews>
  <mergeCells count="1">
    <mergeCell ref="A42:H42"/>
  </mergeCells>
  <phoneticPr fontId="0" type="noConversion"/>
  <pageMargins left="0.5" right="0.43" top="0.66" bottom="0.5" header="0.5" footer="0.5"/>
  <pageSetup scale="92" orientation="landscape" horizontalDpi="4294967292"/>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M75"/>
  <sheetViews>
    <sheetView showGridLines="0" showRowColHeaders="0" zoomScaleSheetLayoutView="100" workbookViewId="0">
      <selection activeCell="F81" sqref="F81"/>
    </sheetView>
  </sheetViews>
  <sheetFormatPr baseColWidth="10" defaultColWidth="9.1640625" defaultRowHeight="12" x14ac:dyDescent="0"/>
  <cols>
    <col min="1" max="1" width="30.6640625" style="23" customWidth="1"/>
    <col min="2" max="2" width="12.6640625" style="23" customWidth="1"/>
    <col min="3" max="3" width="12.6640625" style="23" hidden="1" customWidth="1"/>
    <col min="4" max="4" width="12.6640625" style="23" customWidth="1"/>
    <col min="5" max="5" width="1.83203125" style="23" hidden="1" customWidth="1"/>
    <col min="6" max="6" width="12.6640625" style="23" customWidth="1"/>
    <col min="7" max="7" width="2" style="23" hidden="1" customWidth="1"/>
    <col min="8" max="8" width="11.83203125" style="23" customWidth="1"/>
    <col min="9" max="9" width="2.1640625" style="23" hidden="1" customWidth="1"/>
    <col min="10" max="12" width="12.6640625" style="23" customWidth="1"/>
    <col min="13" max="13" width="2.6640625" style="23" customWidth="1"/>
    <col min="14" max="16384" width="9.1640625" style="23"/>
  </cols>
  <sheetData>
    <row r="1" spans="1:13" ht="18">
      <c r="A1" s="22" t="s">
        <v>90</v>
      </c>
    </row>
    <row r="2" spans="1:13" ht="18">
      <c r="A2" s="22" t="s">
        <v>64</v>
      </c>
    </row>
    <row r="3" spans="1:13" ht="15">
      <c r="A3" s="24" t="s">
        <v>74</v>
      </c>
    </row>
    <row r="4" spans="1:13" ht="13">
      <c r="A4" s="25"/>
    </row>
    <row r="5" spans="1:13" ht="15">
      <c r="A5" s="24"/>
      <c r="B5" s="24"/>
      <c r="C5" s="24"/>
    </row>
    <row r="6" spans="1:13" ht="15">
      <c r="A6" s="69" t="s">
        <v>17</v>
      </c>
      <c r="B6" s="69"/>
      <c r="C6" s="69"/>
      <c r="D6" s="70"/>
      <c r="E6" s="70"/>
      <c r="F6" s="70"/>
      <c r="G6" s="70"/>
      <c r="H6" s="70"/>
      <c r="I6" s="70"/>
      <c r="J6" s="70"/>
      <c r="K6" s="71"/>
      <c r="L6" s="71"/>
      <c r="M6" s="72"/>
    </row>
    <row r="7" spans="1:13" ht="12.75" customHeight="1">
      <c r="A7" s="24"/>
      <c r="B7" s="24"/>
      <c r="C7" s="24"/>
    </row>
    <row r="8" spans="1:13" s="75" customFormat="1">
      <c r="A8" s="73"/>
      <c r="B8" s="74" t="s">
        <v>18</v>
      </c>
      <c r="C8" s="74"/>
      <c r="D8" s="74" t="s">
        <v>19</v>
      </c>
      <c r="E8" s="74"/>
      <c r="F8" s="74" t="s">
        <v>92</v>
      </c>
      <c r="H8" s="74" t="s">
        <v>24</v>
      </c>
    </row>
    <row r="9" spans="1:13" s="75" customFormat="1" ht="15" customHeight="1">
      <c r="A9" s="76" t="s">
        <v>20</v>
      </c>
      <c r="B9" s="77">
        <f>'Data Input'!C13</f>
        <v>0</v>
      </c>
      <c r="C9" s="78"/>
      <c r="D9" s="77">
        <f>'Data Input'!E13</f>
        <v>0</v>
      </c>
      <c r="E9" s="78"/>
      <c r="F9" s="76">
        <f>'Data Input'!G13</f>
        <v>0</v>
      </c>
      <c r="G9" s="78"/>
      <c r="H9" s="76">
        <f>'Data Input'!I13</f>
        <v>0</v>
      </c>
    </row>
    <row r="10" spans="1:13" s="75" customFormat="1" ht="15" customHeight="1">
      <c r="A10" s="76" t="s">
        <v>21</v>
      </c>
      <c r="B10" s="79">
        <f>'Data Input'!C21</f>
        <v>0</v>
      </c>
      <c r="C10" s="78"/>
      <c r="D10" s="79">
        <f>'Data Input'!E21</f>
        <v>0</v>
      </c>
      <c r="E10" s="78"/>
      <c r="F10" s="80">
        <f>'Data Input'!G21</f>
        <v>0</v>
      </c>
      <c r="G10" s="78"/>
      <c r="H10" s="80">
        <f>'Data Input'!I21</f>
        <v>0</v>
      </c>
    </row>
    <row r="11" spans="1:13" s="75" customFormat="1" ht="15" customHeight="1">
      <c r="A11" s="76" t="s">
        <v>91</v>
      </c>
      <c r="B11" s="79">
        <f>'Data Input'!$C$23</f>
        <v>0</v>
      </c>
      <c r="C11" s="78"/>
      <c r="D11" s="79">
        <f>'Data Input'!$C$23</f>
        <v>0</v>
      </c>
      <c r="E11" s="78"/>
      <c r="F11" s="80">
        <f>'Data Input'!$C$23</f>
        <v>0</v>
      </c>
      <c r="G11" s="78"/>
      <c r="H11" s="80">
        <f>'Data Input'!$C$23</f>
        <v>0</v>
      </c>
    </row>
    <row r="12" spans="1:13" s="75" customFormat="1" ht="15" customHeight="1">
      <c r="A12" s="76" t="s">
        <v>11</v>
      </c>
      <c r="B12" s="79">
        <f>SUM(B10:B11)*B9</f>
        <v>0</v>
      </c>
      <c r="C12" s="78"/>
      <c r="D12" s="79">
        <f>SUM(D10:D11)*D9</f>
        <v>0</v>
      </c>
      <c r="E12" s="78"/>
      <c r="F12" s="80">
        <f>SUM(F10:F11)*F9</f>
        <v>0</v>
      </c>
      <c r="G12" s="78"/>
      <c r="H12" s="80">
        <f>SUM(H10:H11)*H9</f>
        <v>0</v>
      </c>
    </row>
    <row r="13" spans="1:13" s="75" customFormat="1" ht="7.5" customHeight="1">
      <c r="D13" s="81"/>
      <c r="F13" s="81"/>
    </row>
    <row r="14" spans="1:13" s="75" customFormat="1" ht="15" customHeight="1">
      <c r="A14" s="75" t="s">
        <v>5</v>
      </c>
      <c r="B14" s="81">
        <f>'Data Input'!C25</f>
        <v>0</v>
      </c>
    </row>
    <row r="15" spans="1:13" s="75" customFormat="1" ht="15" customHeight="1">
      <c r="A15" s="75" t="s">
        <v>23</v>
      </c>
      <c r="B15" s="81">
        <f>SUM(B12:H12)+B14</f>
        <v>0</v>
      </c>
    </row>
    <row r="16" spans="1:13" s="75" customFormat="1">
      <c r="B16" s="81"/>
    </row>
    <row r="17" spans="1:13" s="75" customFormat="1" ht="12.75" customHeight="1"/>
    <row r="18" spans="1:13" ht="15">
      <c r="A18" s="69" t="s">
        <v>15</v>
      </c>
      <c r="B18" s="69"/>
      <c r="C18" s="69"/>
      <c r="D18" s="70"/>
      <c r="E18" s="70"/>
      <c r="F18" s="70"/>
      <c r="G18" s="70"/>
      <c r="H18" s="70"/>
      <c r="I18" s="70"/>
      <c r="J18" s="70"/>
      <c r="K18" s="71"/>
      <c r="L18" s="71"/>
      <c r="M18" s="72"/>
    </row>
    <row r="19" spans="1:13" ht="12.75" customHeight="1">
      <c r="A19" s="24"/>
      <c r="B19" s="24"/>
      <c r="C19" s="24"/>
      <c r="K19" s="72"/>
      <c r="L19" s="72"/>
      <c r="M19" s="72"/>
    </row>
    <row r="20" spans="1:13">
      <c r="B20" s="74" t="s">
        <v>18</v>
      </c>
      <c r="C20" s="74"/>
      <c r="D20" s="74" t="s">
        <v>19</v>
      </c>
      <c r="E20" s="74"/>
      <c r="F20" s="74" t="s">
        <v>92</v>
      </c>
      <c r="G20" s="74"/>
      <c r="H20" s="74" t="s">
        <v>24</v>
      </c>
    </row>
    <row r="21" spans="1:13" ht="15" customHeight="1">
      <c r="A21" s="82" t="s">
        <v>6</v>
      </c>
      <c r="B21" s="83">
        <f>'Data Input'!C17</f>
        <v>12</v>
      </c>
      <c r="C21" s="84"/>
      <c r="D21" s="83">
        <f>'Data Input'!E17</f>
        <v>18</v>
      </c>
      <c r="E21" s="84"/>
      <c r="F21" s="82">
        <f>'Data Input'!G17</f>
        <v>20</v>
      </c>
      <c r="G21" s="84"/>
      <c r="H21" s="82">
        <f>'Data Input'!I17</f>
        <v>24</v>
      </c>
    </row>
    <row r="22" spans="1:13" ht="15" customHeight="1">
      <c r="A22" s="82" t="s">
        <v>25</v>
      </c>
      <c r="B22" s="83">
        <f>'Data Input'!C19</f>
        <v>0.5</v>
      </c>
      <c r="C22" s="84"/>
      <c r="D22" s="83">
        <f>'Data Input'!E19</f>
        <v>0.5</v>
      </c>
      <c r="E22" s="84"/>
      <c r="F22" s="82">
        <f>'Data Input'!G19</f>
        <v>0.5</v>
      </c>
      <c r="G22" s="84"/>
      <c r="H22" s="82">
        <f>'Data Input'!I19</f>
        <v>0.5</v>
      </c>
    </row>
    <row r="23" spans="1:13" ht="15" customHeight="1">
      <c r="A23" s="82" t="s">
        <v>27</v>
      </c>
      <c r="B23" s="83">
        <f>B21-B22</f>
        <v>11.5</v>
      </c>
      <c r="C23" s="84"/>
      <c r="D23" s="83">
        <f>D21-D22</f>
        <v>17.5</v>
      </c>
      <c r="E23" s="84"/>
      <c r="F23" s="82">
        <f>F21-F22</f>
        <v>19.5</v>
      </c>
      <c r="G23" s="84"/>
      <c r="H23" s="82">
        <f>H21-H22</f>
        <v>23.5</v>
      </c>
    </row>
    <row r="24" spans="1:13" ht="15" customHeight="1">
      <c r="A24" s="82" t="s">
        <v>26</v>
      </c>
      <c r="B24" s="83">
        <f>'Data Input'!$C$27</f>
        <v>52</v>
      </c>
      <c r="C24" s="84"/>
      <c r="D24" s="83">
        <f>'Data Input'!$C$27</f>
        <v>52</v>
      </c>
      <c r="E24" s="84"/>
      <c r="F24" s="82">
        <f>'Data Input'!$C$27</f>
        <v>52</v>
      </c>
      <c r="G24" s="84"/>
      <c r="H24" s="82">
        <f>'Data Input'!$C$27</f>
        <v>52</v>
      </c>
    </row>
    <row r="25" spans="1:13" ht="15" customHeight="1">
      <c r="A25" s="82" t="s">
        <v>28</v>
      </c>
      <c r="B25" s="85">
        <f>B24*B23/60</f>
        <v>9.9666666666666668</v>
      </c>
      <c r="C25" s="86"/>
      <c r="D25" s="85">
        <f>D24*D23/60</f>
        <v>15.166666666666666</v>
      </c>
      <c r="E25" s="86"/>
      <c r="F25" s="87">
        <f>F24*F23/60</f>
        <v>16.899999999999999</v>
      </c>
      <c r="G25" s="84"/>
      <c r="H25" s="87">
        <f>H24*H23/60</f>
        <v>20.366666666666667</v>
      </c>
    </row>
    <row r="26" spans="1:13" ht="15" customHeight="1">
      <c r="A26" s="82" t="s">
        <v>7</v>
      </c>
      <c r="B26" s="88">
        <f>'Data Input'!C13</f>
        <v>0</v>
      </c>
      <c r="C26" s="84"/>
      <c r="D26" s="88">
        <f>'Data Input'!E13</f>
        <v>0</v>
      </c>
      <c r="E26" s="84"/>
      <c r="F26" s="89">
        <f>'Data Input'!G13</f>
        <v>0</v>
      </c>
      <c r="G26" s="84"/>
      <c r="H26" s="89">
        <f>'Data Input'!I13</f>
        <v>0</v>
      </c>
    </row>
    <row r="27" spans="1:13" ht="15" customHeight="1">
      <c r="A27" s="82" t="s">
        <v>83</v>
      </c>
      <c r="B27" s="85">
        <f>B26*B25</f>
        <v>0</v>
      </c>
      <c r="C27" s="86"/>
      <c r="D27" s="85">
        <f>D26*D25</f>
        <v>0</v>
      </c>
      <c r="E27" s="86"/>
      <c r="F27" s="87">
        <f>F26*F25</f>
        <v>0</v>
      </c>
      <c r="G27" s="84"/>
      <c r="H27" s="87">
        <f>H26*H25</f>
        <v>0</v>
      </c>
    </row>
    <row r="28" spans="1:13" ht="12.75" customHeight="1">
      <c r="B28" s="90"/>
      <c r="D28" s="90"/>
      <c r="F28" s="90"/>
      <c r="H28" s="90"/>
    </row>
    <row r="29" spans="1:13" ht="15" customHeight="1">
      <c r="A29" s="23" t="s">
        <v>84</v>
      </c>
      <c r="B29" s="60">
        <f>SUM(B27:H27)</f>
        <v>0</v>
      </c>
    </row>
    <row r="30" spans="1:13" ht="15" customHeight="1">
      <c r="A30" s="23" t="s">
        <v>29</v>
      </c>
      <c r="B30" s="90">
        <f>'Data Input'!C32</f>
        <v>0</v>
      </c>
      <c r="D30" s="90"/>
      <c r="F30" s="90"/>
      <c r="H30" s="90"/>
    </row>
    <row r="31" spans="1:13" ht="15" customHeight="1">
      <c r="A31" s="23" t="s">
        <v>14</v>
      </c>
      <c r="B31" s="90">
        <f>B30*B29</f>
        <v>0</v>
      </c>
    </row>
    <row r="32" spans="1:13" ht="15" customHeight="1">
      <c r="A32" s="23" t="s">
        <v>22</v>
      </c>
      <c r="B32" s="90">
        <f>B31*5</f>
        <v>0</v>
      </c>
    </row>
    <row r="33" spans="1:13" ht="15" customHeight="1">
      <c r="B33" s="90"/>
    </row>
    <row r="34" spans="1:13" ht="15" customHeight="1">
      <c r="B34" s="90"/>
    </row>
    <row r="35" spans="1:13" ht="15" customHeight="1">
      <c r="B35" s="90"/>
    </row>
    <row r="36" spans="1:13" ht="15" customHeight="1" thickBot="1">
      <c r="A36" s="61"/>
      <c r="B36" s="61"/>
      <c r="C36" s="61"/>
      <c r="D36" s="61"/>
      <c r="E36" s="61"/>
      <c r="F36" s="61"/>
      <c r="G36" s="61"/>
      <c r="H36" s="61"/>
      <c r="I36" s="61"/>
      <c r="J36" s="61"/>
      <c r="K36" s="61"/>
      <c r="L36" s="61"/>
      <c r="M36" s="61"/>
    </row>
    <row r="37" spans="1:13" ht="15" customHeight="1">
      <c r="A37" s="120" t="s">
        <v>94</v>
      </c>
      <c r="B37" s="120"/>
      <c r="C37" s="120"/>
      <c r="D37" s="120"/>
      <c r="E37" s="120"/>
      <c r="F37" s="120"/>
      <c r="G37" s="120"/>
      <c r="H37" s="120"/>
      <c r="I37" s="120"/>
      <c r="J37" s="120"/>
      <c r="K37" s="120"/>
      <c r="L37" s="121"/>
      <c r="M37" s="121"/>
    </row>
    <row r="38" spans="1:13">
      <c r="A38" s="127"/>
      <c r="B38" s="127"/>
      <c r="C38" s="127"/>
      <c r="D38" s="127"/>
      <c r="E38" s="127"/>
      <c r="F38" s="127"/>
      <c r="G38" s="127"/>
      <c r="H38" s="127"/>
      <c r="I38" s="127"/>
      <c r="J38" s="127"/>
      <c r="K38" s="127"/>
      <c r="L38" s="122"/>
      <c r="M38" s="122"/>
    </row>
    <row r="39" spans="1:13" ht="12.75" customHeight="1">
      <c r="A39" s="127"/>
      <c r="B39" s="127"/>
      <c r="C39" s="127"/>
      <c r="D39" s="127"/>
      <c r="E39" s="127"/>
      <c r="F39" s="127"/>
      <c r="G39" s="127"/>
      <c r="H39" s="127"/>
      <c r="I39" s="127"/>
      <c r="J39" s="127"/>
      <c r="K39" s="127"/>
      <c r="L39" s="122"/>
      <c r="M39" s="122"/>
    </row>
    <row r="40" spans="1:13" ht="12.75" customHeight="1"/>
    <row r="41" spans="1:13" ht="15">
      <c r="A41" s="69" t="s">
        <v>16</v>
      </c>
      <c r="B41" s="69"/>
      <c r="C41" s="69"/>
      <c r="D41" s="70"/>
      <c r="E41" s="70"/>
      <c r="F41" s="70"/>
      <c r="G41" s="70"/>
      <c r="H41" s="70"/>
      <c r="I41" s="70"/>
      <c r="J41" s="70"/>
      <c r="K41" s="71"/>
      <c r="L41" s="71"/>
      <c r="M41" s="71"/>
    </row>
    <row r="42" spans="1:13" ht="12.75" customHeight="1"/>
    <row r="43" spans="1:13" ht="15" customHeight="1">
      <c r="A43" s="23" t="s">
        <v>80</v>
      </c>
    </row>
    <row r="44" spans="1:13" ht="15" customHeight="1">
      <c r="A44" s="23" t="s">
        <v>82</v>
      </c>
      <c r="B44" s="23">
        <f>60-'Data Input'!C29</f>
        <v>54</v>
      </c>
    </row>
    <row r="45" spans="1:13" ht="15" customHeight="1">
      <c r="A45" s="23" t="s">
        <v>81</v>
      </c>
      <c r="B45" s="23">
        <v>60</v>
      </c>
    </row>
    <row r="46" spans="1:13" ht="9" customHeight="1"/>
    <row r="47" spans="1:13">
      <c r="A47" s="91"/>
      <c r="B47" s="92" t="s">
        <v>1</v>
      </c>
      <c r="C47" s="92"/>
      <c r="D47" s="92" t="s">
        <v>2</v>
      </c>
      <c r="E47" s="92"/>
      <c r="F47" s="92" t="s">
        <v>92</v>
      </c>
      <c r="G47" s="91"/>
      <c r="H47" s="92" t="s">
        <v>24</v>
      </c>
    </row>
    <row r="48" spans="1:13" ht="15" customHeight="1">
      <c r="A48" s="82" t="s">
        <v>4</v>
      </c>
      <c r="B48" s="93">
        <f>'Data Input'!C15</f>
        <v>0</v>
      </c>
      <c r="C48" s="94"/>
      <c r="D48" s="93">
        <f>'Data Input'!E15</f>
        <v>0</v>
      </c>
      <c r="E48" s="94"/>
      <c r="F48" s="112">
        <f>'Data Input'!G15</f>
        <v>0</v>
      </c>
      <c r="G48" s="84"/>
      <c r="H48" s="112">
        <f>'Data Input'!I15</f>
        <v>0</v>
      </c>
    </row>
    <row r="49" spans="1:13" ht="15" customHeight="1">
      <c r="A49" s="82" t="s">
        <v>54</v>
      </c>
      <c r="B49" s="93">
        <f>B48/$B$44</f>
        <v>0</v>
      </c>
      <c r="C49" s="94"/>
      <c r="D49" s="93">
        <f>D48/$B$44</f>
        <v>0</v>
      </c>
      <c r="E49" s="94"/>
      <c r="F49" s="112">
        <f>F48/$B$44</f>
        <v>0</v>
      </c>
      <c r="G49" s="84"/>
      <c r="H49" s="112">
        <f>H48/$B$44</f>
        <v>0</v>
      </c>
    </row>
    <row r="50" spans="1:13" ht="25" customHeight="1">
      <c r="A50" s="111" t="s">
        <v>55</v>
      </c>
      <c r="B50" s="93">
        <f>B48/$B$45</f>
        <v>0</v>
      </c>
      <c r="C50" s="94"/>
      <c r="D50" s="93">
        <f>D48/$B$45</f>
        <v>0</v>
      </c>
      <c r="E50" s="94"/>
      <c r="F50" s="112">
        <f>F48/$B$45</f>
        <v>0</v>
      </c>
      <c r="G50" s="84"/>
      <c r="H50" s="112">
        <f>H48/$B$45</f>
        <v>0</v>
      </c>
    </row>
    <row r="51" spans="1:13" ht="15" customHeight="1">
      <c r="A51" s="82" t="s">
        <v>56</v>
      </c>
      <c r="B51" s="93">
        <f>B49-B50</f>
        <v>0</v>
      </c>
      <c r="C51" s="94"/>
      <c r="D51" s="93">
        <f>D49-D50</f>
        <v>0</v>
      </c>
      <c r="E51" s="94"/>
      <c r="F51" s="112">
        <f>F49-F50</f>
        <v>0</v>
      </c>
      <c r="G51" s="84"/>
      <c r="H51" s="112">
        <f>H49-H50</f>
        <v>0</v>
      </c>
    </row>
    <row r="52" spans="1:13" ht="15" customHeight="1">
      <c r="A52" s="82" t="s">
        <v>7</v>
      </c>
      <c r="B52" s="95">
        <f>'Data Input'!C13</f>
        <v>0</v>
      </c>
      <c r="C52" s="96"/>
      <c r="D52" s="95">
        <f>'Data Input'!E13</f>
        <v>0</v>
      </c>
      <c r="E52" s="84"/>
      <c r="F52" s="113">
        <f>'Data Input'!G13</f>
        <v>0</v>
      </c>
      <c r="G52" s="84"/>
      <c r="H52" s="113">
        <f>'Data Input'!I13</f>
        <v>0</v>
      </c>
    </row>
    <row r="53" spans="1:13" ht="15" customHeight="1">
      <c r="A53" s="82" t="s">
        <v>57</v>
      </c>
      <c r="B53" s="93">
        <f>B51*B52*12</f>
        <v>0</v>
      </c>
      <c r="C53" s="94"/>
      <c r="D53" s="93">
        <f>D51*D52*12</f>
        <v>0</v>
      </c>
      <c r="E53" s="94"/>
      <c r="F53" s="112">
        <f>F51*F52*12</f>
        <v>0</v>
      </c>
      <c r="G53" s="84"/>
      <c r="H53" s="112">
        <f>H51*H52*12</f>
        <v>0</v>
      </c>
    </row>
    <row r="54" spans="1:13" ht="9.75" customHeight="1"/>
    <row r="55" spans="1:13" ht="14.25" customHeight="1">
      <c r="A55" s="23" t="s">
        <v>58</v>
      </c>
      <c r="B55" s="97">
        <f>SUM(B53:H53)</f>
        <v>0</v>
      </c>
    </row>
    <row r="56" spans="1:13" ht="14.25" customHeight="1">
      <c r="A56" s="72" t="s">
        <v>59</v>
      </c>
      <c r="B56" s="98">
        <f>B55*5</f>
        <v>0</v>
      </c>
      <c r="C56" s="72"/>
      <c r="D56" s="98"/>
    </row>
    <row r="57" spans="1:13" ht="12.75" customHeight="1"/>
    <row r="58" spans="1:13" ht="15">
      <c r="A58" s="69" t="s">
        <v>40</v>
      </c>
      <c r="B58" s="69"/>
      <c r="C58" s="69"/>
      <c r="D58" s="70"/>
      <c r="E58" s="70"/>
      <c r="F58" s="70"/>
      <c r="G58" s="70"/>
      <c r="H58" s="70"/>
      <c r="I58" s="70"/>
      <c r="J58" s="70"/>
      <c r="K58" s="71"/>
      <c r="L58" s="71"/>
      <c r="M58" s="71"/>
    </row>
    <row r="59" spans="1:13" ht="12.75" customHeight="1"/>
    <row r="60" spans="1:13" ht="15" customHeight="1">
      <c r="A60" s="23" t="s">
        <v>44</v>
      </c>
      <c r="B60" s="90">
        <f>SUM(B66:E66)</f>
        <v>0</v>
      </c>
    </row>
    <row r="61" spans="1:13" ht="15" customHeight="1">
      <c r="A61" s="23" t="s">
        <v>45</v>
      </c>
      <c r="B61" s="99">
        <f>'Data Input'!C36</f>
        <v>1</v>
      </c>
    </row>
    <row r="62" spans="1:13" ht="9.75" customHeight="1">
      <c r="B62" s="99"/>
    </row>
    <row r="63" spans="1:13">
      <c r="B63" s="100" t="s">
        <v>30</v>
      </c>
      <c r="C63" s="100"/>
      <c r="D63" s="100" t="s">
        <v>31</v>
      </c>
      <c r="E63" s="100"/>
    </row>
    <row r="64" spans="1:13" ht="15" customHeight="1">
      <c r="A64" s="82" t="s">
        <v>41</v>
      </c>
      <c r="B64" s="101">
        <f>'Data Input'!C34</f>
        <v>10</v>
      </c>
      <c r="C64" s="84"/>
      <c r="D64" s="114">
        <f>'Data Input'!E34</f>
        <v>15</v>
      </c>
      <c r="E64" s="84"/>
    </row>
    <row r="65" spans="1:13" ht="15" customHeight="1">
      <c r="A65" s="82" t="s">
        <v>42</v>
      </c>
      <c r="B65" s="83">
        <f>'Data Input'!C32</f>
        <v>0</v>
      </c>
      <c r="C65" s="84"/>
      <c r="D65" s="115">
        <f>'Data Input'!E32</f>
        <v>0</v>
      </c>
      <c r="E65" s="84"/>
    </row>
    <row r="66" spans="1:13" ht="15" customHeight="1">
      <c r="A66" s="82" t="s">
        <v>43</v>
      </c>
      <c r="B66" s="93">
        <f>B64*B65/60</f>
        <v>0</v>
      </c>
      <c r="C66" s="84"/>
      <c r="D66" s="112">
        <f>D64*D65/60</f>
        <v>0</v>
      </c>
      <c r="E66" s="84"/>
    </row>
    <row r="67" spans="1:13" ht="10.5" customHeight="1">
      <c r="B67" s="90"/>
      <c r="F67" s="90"/>
    </row>
    <row r="68" spans="1:13" ht="15" customHeight="1">
      <c r="A68" s="82" t="s">
        <v>46</v>
      </c>
      <c r="B68" s="102">
        <f>'Data Input'!C39</f>
        <v>0.01</v>
      </c>
      <c r="C68" s="84"/>
      <c r="D68" s="102">
        <f>'Data Input'!E39</f>
        <v>0.02</v>
      </c>
      <c r="E68" s="84"/>
      <c r="F68" s="102">
        <f>'Data Input'!G39</f>
        <v>0.03</v>
      </c>
      <c r="G68" s="84"/>
      <c r="H68" s="102">
        <f>'Data Input'!I39</f>
        <v>0.04</v>
      </c>
      <c r="I68" s="84"/>
      <c r="J68" s="103">
        <f>'Data Input'!K39</f>
        <v>0.05</v>
      </c>
    </row>
    <row r="69" spans="1:13" ht="15" customHeight="1">
      <c r="A69" s="82" t="s">
        <v>47</v>
      </c>
      <c r="B69" s="101">
        <f>$B$61*B68*365</f>
        <v>3.65</v>
      </c>
      <c r="C69" s="104"/>
      <c r="D69" s="101">
        <f>$B$61*D68*365</f>
        <v>7.3</v>
      </c>
      <c r="E69" s="104"/>
      <c r="F69" s="101">
        <f>$B$61*F68*365</f>
        <v>10.95</v>
      </c>
      <c r="G69" s="104"/>
      <c r="H69" s="101">
        <f>$B$61*H68*365</f>
        <v>14.6</v>
      </c>
      <c r="I69" s="104"/>
      <c r="J69" s="105">
        <f>$B$61*J68*365</f>
        <v>18.25</v>
      </c>
    </row>
    <row r="70" spans="1:13" ht="15" customHeight="1">
      <c r="A70" s="82" t="s">
        <v>48</v>
      </c>
      <c r="B70" s="93">
        <f>$B$60*B69</f>
        <v>0</v>
      </c>
      <c r="C70" s="94"/>
      <c r="D70" s="93">
        <f>$B$60*D69</f>
        <v>0</v>
      </c>
      <c r="E70" s="94"/>
      <c r="F70" s="93">
        <f>$B$60*F69</f>
        <v>0</v>
      </c>
      <c r="G70" s="94"/>
      <c r="H70" s="93">
        <f>$B$60*H69</f>
        <v>0</v>
      </c>
      <c r="I70" s="94"/>
      <c r="J70" s="106">
        <f>$B$60*J69</f>
        <v>0</v>
      </c>
    </row>
    <row r="72" spans="1:13" ht="13" thickBot="1">
      <c r="A72" s="61"/>
      <c r="B72" s="61"/>
      <c r="C72" s="61"/>
      <c r="D72" s="61"/>
      <c r="E72" s="61"/>
      <c r="F72" s="61"/>
      <c r="G72" s="61"/>
      <c r="H72" s="61"/>
      <c r="I72" s="61"/>
      <c r="J72" s="61"/>
      <c r="K72" s="61"/>
      <c r="L72" s="61"/>
      <c r="M72" s="61"/>
    </row>
    <row r="73" spans="1:13">
      <c r="A73" s="120" t="s">
        <v>94</v>
      </c>
      <c r="B73" s="120"/>
      <c r="C73" s="120"/>
      <c r="D73" s="120"/>
      <c r="E73" s="120"/>
      <c r="F73" s="120"/>
      <c r="G73" s="120"/>
      <c r="H73" s="120"/>
      <c r="I73" s="120"/>
      <c r="J73" s="120"/>
      <c r="K73" s="120"/>
      <c r="L73" s="121"/>
      <c r="M73" s="121"/>
    </row>
    <row r="74" spans="1:13">
      <c r="A74" s="127"/>
      <c r="B74" s="127"/>
      <c r="C74" s="127"/>
      <c r="D74" s="127"/>
      <c r="E74" s="127"/>
      <c r="F74" s="127"/>
      <c r="G74" s="127"/>
      <c r="H74" s="127"/>
      <c r="I74" s="127"/>
      <c r="J74" s="127"/>
      <c r="K74" s="127"/>
      <c r="L74" s="122"/>
      <c r="M74" s="122"/>
    </row>
    <row r="75" spans="1:13">
      <c r="A75" s="127"/>
      <c r="B75" s="127"/>
      <c r="C75" s="127"/>
      <c r="D75" s="127"/>
      <c r="E75" s="127"/>
      <c r="F75" s="127"/>
      <c r="G75" s="127"/>
      <c r="H75" s="127"/>
      <c r="I75" s="127"/>
      <c r="J75" s="127"/>
      <c r="K75" s="127"/>
      <c r="L75" s="122"/>
      <c r="M75" s="122"/>
    </row>
  </sheetData>
  <sheetProtection sheet="1" objects="1" scenarios="1" selectLockedCells="1"/>
  <customSheetViews>
    <customSheetView guid="{CBEADD10-3E91-40AA-862C-C6F6E1838453}" showPageBreaks="1" showGridLines="0" hiddenColumns="1" showRuler="0">
      <selection activeCell="P13" sqref="P13"/>
    </customSheetView>
  </customSheetViews>
  <mergeCells count="2">
    <mergeCell ref="A73:M75"/>
    <mergeCell ref="A37:M39"/>
  </mergeCells>
  <phoneticPr fontId="0" type="noConversion"/>
  <pageMargins left="0.75" right="0.75" top="0.5" bottom="0.5" header="0.5" footer="0.5"/>
  <pageSetup scale="95" orientation="landscape"/>
  <headerFooter alignWithMargins="0"/>
  <rowBreaks count="1" manualBreakCount="1">
    <brk id="40" max="16383" man="1"/>
  </rowBreaks>
  <colBreaks count="1" manualBreakCount="1">
    <brk id="13" max="1048575" man="1"/>
  </col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Data Input</vt:lpstr>
      <vt:lpstr>Summary</vt:lpstr>
      <vt:lpstr>Final result</vt:lpstr>
      <vt:lpstr>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backdoor</dc:creator>
  <cp:lastModifiedBy>Cindy Lehman</cp:lastModifiedBy>
  <cp:lastPrinted>2009-03-24T15:07:32Z</cp:lastPrinted>
  <dcterms:created xsi:type="dcterms:W3CDTF">2003-03-17T02:12:41Z</dcterms:created>
  <dcterms:modified xsi:type="dcterms:W3CDTF">2015-12-23T17:53:13Z</dcterms:modified>
</cp:coreProperties>
</file>